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izumi1966\Desktop\"/>
    </mc:Choice>
  </mc:AlternateContent>
  <xr:revisionPtr revIDLastSave="0" documentId="13_ncr:1_{F009FB74-6308-445F-B1F1-09F75F633F87}" xr6:coauthVersionLast="47" xr6:coauthVersionMax="47" xr10:uidLastSave="{00000000-0000-0000-0000-000000000000}"/>
  <bookViews>
    <workbookView xWindow="-120" yWindow="-15870" windowWidth="25440" windowHeight="15990" tabRatio="602" xr2:uid="{00000000-000D-0000-FFFF-FFFF00000000}"/>
  </bookViews>
  <sheets>
    <sheet name="●入力シート" sheetId="11" r:id="rId1"/>
    <sheet name="●工事竣工データ入力用" sheetId="7" state="hidden" r:id="rId2"/>
    <sheet name="説明書" sheetId="10" state="hidden" r:id="rId3"/>
    <sheet name="(編集禁止)○01管渠" sheetId="3" state="hidden" r:id="rId4"/>
    <sheet name="(編集禁止)○02人孔" sheetId="5" state="hidden" r:id="rId5"/>
    <sheet name="(編集禁止)○03公設桝" sheetId="6" state="hidden" r:id="rId6"/>
    <sheet name="(編集禁止)○04取付管" sheetId="4" state="hidden" r:id="rId7"/>
    <sheet name="(編集禁止)コード名称対応表" sheetId="8" state="hidden" r:id="rId8"/>
    <sheet name="指定店名簿 (縦型)" sheetId="12" state="hidden" r:id="rId9"/>
    <sheet name="バージョン確認用" sheetId="9" state="hidden" r:id="rId10"/>
  </sheets>
  <definedNames>
    <definedName name="_xlnm.Print_Area" localSheetId="1">●工事竣工データ入力用!$A$1:$R$26</definedName>
    <definedName name="_xlnm.Print_Area" localSheetId="0">●入力シート!$A$1:$M$17</definedName>
    <definedName name="_xlnm.Print_Area" localSheetId="8">'指定店名簿 (縦型)'!#REF!</definedName>
    <definedName name="_xlnm.Print_Titles" localSheetId="1">●工事竣工データ入力用!$1:$7</definedName>
    <definedName name="鵜住居処理区">●入力シート!$AF$2:$AF$4</definedName>
    <definedName name="漁業集落排水">'(編集禁止)コード名称対応表'!$C$20</definedName>
    <definedName name="公共下水道">'(編集禁止)コード名称対応表'!$C$16:$C$17</definedName>
    <definedName name="大平処理区">●入力シート!$AE$2:$AE$17</definedName>
    <definedName name="唐丹漁業集落地区">●入力シート!$AG$2:$AG$8</definedName>
    <definedName name="農業集落排水">'(編集禁止)コード名称対応表'!$C$19</definedName>
  </definedNames>
  <calcPr calcId="191029"/>
  <webPublishing codePage="93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" i="7" l="1"/>
  <c r="Y4" i="7"/>
  <c r="C4" i="7" s="1"/>
  <c r="C7" i="7"/>
  <c r="C6" i="7"/>
  <c r="C2" i="7"/>
  <c r="C3" i="7"/>
  <c r="C10" i="7"/>
  <c r="B10" i="7"/>
  <c r="N26" i="7"/>
  <c r="M26" i="7"/>
  <c r="L26" i="7"/>
  <c r="J26" i="7"/>
  <c r="I26" i="7"/>
  <c r="H26" i="7"/>
  <c r="G26" i="7"/>
  <c r="F26" i="7"/>
  <c r="E26" i="7"/>
  <c r="B26" i="7"/>
  <c r="A5" i="11" l="1"/>
  <c r="AO15" i="7" l="1"/>
  <c r="AN15" i="7"/>
  <c r="AF10" i="7"/>
  <c r="AE10" i="7"/>
  <c r="AA10" i="7" l="1"/>
  <c r="A1" i="7"/>
  <c r="Q2" i="6" l="1"/>
  <c r="V2" i="6" s="1"/>
  <c r="AH15" i="7"/>
  <c r="R2" i="6" l="1"/>
  <c r="AE15" i="7" l="1"/>
  <c r="AD15" i="7"/>
  <c r="AE2" i="3" s="1"/>
  <c r="AB15" i="7"/>
  <c r="AF2" i="3" s="1"/>
  <c r="AC15" i="7"/>
  <c r="AA15" i="7"/>
  <c r="AC2" i="3" l="1"/>
  <c r="W15" i="7"/>
  <c r="B2" i="3"/>
  <c r="S2" i="5"/>
  <c r="R2" i="5" s="1"/>
  <c r="Q2" i="5"/>
  <c r="AB10" i="7"/>
  <c r="F2" i="3" l="1"/>
  <c r="AY2" i="3"/>
  <c r="AW2" i="3"/>
  <c r="AX2" i="3"/>
  <c r="X15" i="7"/>
  <c r="C2" i="3"/>
  <c r="AR2" i="3"/>
  <c r="AS2" i="3"/>
  <c r="AL2" i="3"/>
  <c r="AG2" i="3"/>
  <c r="T2" i="3"/>
  <c r="U2" i="3" s="1"/>
  <c r="R2" i="3"/>
  <c r="S2" i="3" s="1"/>
  <c r="D2" i="3"/>
  <c r="AK15" i="7"/>
  <c r="W10" i="7" l="1"/>
  <c r="Y10" i="7"/>
  <c r="X10" i="7"/>
  <c r="Z10" i="7" l="1"/>
  <c r="W7" i="7"/>
  <c r="W3" i="7"/>
  <c r="W6" i="7"/>
  <c r="W5" i="7"/>
  <c r="W4" i="7"/>
  <c r="W2" i="7"/>
  <c r="AI15" i="7" l="1"/>
  <c r="Y15" i="7"/>
  <c r="X4" i="7"/>
  <c r="AD10" i="7"/>
  <c r="AJ15" i="7"/>
  <c r="AM15" i="7" s="1"/>
  <c r="AG15" i="7"/>
  <c r="AL15" i="7"/>
  <c r="E2" i="3"/>
  <c r="B2" i="5"/>
  <c r="AC10" i="7"/>
  <c r="K2" i="3"/>
  <c r="B2" i="6" l="1"/>
  <c r="AJ2" i="6" s="1"/>
  <c r="E2" i="5"/>
  <c r="X2" i="5"/>
  <c r="BB2" i="5"/>
  <c r="Z15" i="7"/>
  <c r="N2" i="3" s="1"/>
  <c r="M2" i="3" s="1"/>
  <c r="AQ2" i="3"/>
  <c r="H2" i="3"/>
  <c r="G2" i="3" s="1"/>
  <c r="AP15" i="7"/>
  <c r="W26" i="7"/>
  <c r="AF16" i="7"/>
  <c r="AQ15" i="7"/>
  <c r="X2" i="3" s="1"/>
  <c r="AF15" i="7"/>
  <c r="W2" i="3" s="1"/>
  <c r="T2" i="5"/>
  <c r="P2" i="5"/>
  <c r="J2" i="5"/>
  <c r="F2" i="5"/>
  <c r="I2" i="5"/>
  <c r="K2" i="5"/>
  <c r="O2" i="5"/>
  <c r="U2" i="5"/>
  <c r="L2" i="5"/>
  <c r="N2" i="5"/>
  <c r="M2" i="5" s="1"/>
  <c r="W2" i="5"/>
  <c r="V2" i="5" s="1"/>
  <c r="D2" i="5"/>
  <c r="BG2" i="5"/>
  <c r="AE2" i="5"/>
  <c r="AG2" i="5"/>
  <c r="AD2" i="5"/>
  <c r="Z2" i="5"/>
  <c r="Y2" i="5" s="1"/>
  <c r="H2" i="5"/>
  <c r="G2" i="5" s="1"/>
  <c r="C2" i="5"/>
  <c r="H2" i="6" l="1"/>
  <c r="AI2" i="6"/>
  <c r="BH2" i="5"/>
  <c r="D2" i="6"/>
  <c r="K2" i="6"/>
  <c r="E2" i="6"/>
  <c r="S2" i="6"/>
  <c r="U2" i="6" s="1"/>
  <c r="C2" i="6"/>
  <c r="AF2" i="6"/>
  <c r="L2" i="6"/>
  <c r="Z2" i="6"/>
  <c r="AE2" i="6"/>
  <c r="AD2" i="6" s="1"/>
  <c r="AC2" i="6" s="1"/>
  <c r="AH2" i="6"/>
  <c r="G2" i="6"/>
  <c r="Y2" i="6"/>
  <c r="X2" i="6" s="1"/>
  <c r="O2" i="6"/>
  <c r="T2" i="6"/>
  <c r="B2" i="4" s="1"/>
  <c r="Y2" i="4" s="1"/>
  <c r="AL2" i="6"/>
  <c r="I2" i="6"/>
  <c r="P2" i="6"/>
  <c r="F2" i="6"/>
  <c r="J2" i="6"/>
  <c r="AG2" i="6"/>
  <c r="AB2" i="6"/>
  <c r="AA2" i="6" s="1"/>
  <c r="N2" i="6"/>
  <c r="M2" i="6" s="1"/>
  <c r="AN2" i="3"/>
  <c r="AV2" i="3"/>
  <c r="J2" i="3"/>
  <c r="P2" i="3"/>
  <c r="AB2" i="3"/>
  <c r="AH2" i="3"/>
  <c r="AD2" i="3"/>
  <c r="V2" i="3"/>
  <c r="AO2" i="3"/>
  <c r="I2" i="3"/>
  <c r="O2" i="3"/>
  <c r="Q2" i="3"/>
  <c r="AU2" i="3"/>
  <c r="AM2" i="3"/>
  <c r="L2" i="3"/>
  <c r="AA2" i="3"/>
  <c r="AJ2" i="3"/>
  <c r="AI2" i="3" s="1"/>
  <c r="AK2" i="3"/>
  <c r="W2" i="4" l="1"/>
  <c r="X2" i="4"/>
  <c r="T2" i="4"/>
  <c r="S2" i="4"/>
  <c r="V2" i="4"/>
  <c r="R2" i="4"/>
  <c r="U2" i="4"/>
  <c r="N2" i="4"/>
  <c r="M2" i="4" s="1"/>
  <c r="J2" i="4"/>
  <c r="F2" i="4"/>
  <c r="L2" i="4"/>
  <c r="I2" i="4"/>
  <c r="E2" i="4"/>
  <c r="Q2" i="4"/>
  <c r="P2" i="4"/>
  <c r="H2" i="4"/>
  <c r="D2" i="4"/>
  <c r="O2" i="4"/>
  <c r="K2" i="4"/>
  <c r="G2" i="4"/>
  <c r="C2" i="4"/>
  <c r="AP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弘和</author>
  </authors>
  <commentList>
    <comment ref="F1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17/01/13リンク修正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弘和</author>
  </authors>
  <commentList>
    <comment ref="L21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平成29年3月31日追加</t>
        </r>
      </text>
    </comment>
  </commentList>
</comments>
</file>

<file path=xl/sharedStrings.xml><?xml version="1.0" encoding="utf-8"?>
<sst xmlns="http://schemas.openxmlformats.org/spreadsheetml/2006/main" count="1602" uniqueCount="1110">
  <si>
    <t>No</t>
  </si>
  <si>
    <t>施設番号</t>
  </si>
  <si>
    <t>地域ID</t>
  </si>
  <si>
    <t>地域</t>
  </si>
  <si>
    <t>下水道エリア区分ID</t>
  </si>
  <si>
    <t>下水道エリア区分</t>
  </si>
  <si>
    <t>下水排除区分ID</t>
  </si>
  <si>
    <t>下水排除区分</t>
  </si>
  <si>
    <t>処理区ID</t>
  </si>
  <si>
    <t>処理区</t>
  </si>
  <si>
    <t>排水区ID</t>
  </si>
  <si>
    <t>排水区</t>
  </si>
  <si>
    <t>幹枝区分ID</t>
  </si>
  <si>
    <t>幹枝区分</t>
  </si>
  <si>
    <t>施工年度</t>
  </si>
  <si>
    <t>路線番号</t>
  </si>
  <si>
    <t>上流人孔CODE</t>
  </si>
  <si>
    <t>上流人孔番号</t>
  </si>
  <si>
    <t>下流人孔CODE</t>
  </si>
  <si>
    <t>下流人孔番号</t>
  </si>
  <si>
    <t>管路番号</t>
  </si>
  <si>
    <t>管渠番号</t>
  </si>
  <si>
    <t>管渠番号枝番</t>
  </si>
  <si>
    <t>工事ID</t>
  </si>
  <si>
    <t>工事番号</t>
  </si>
  <si>
    <t>工事名称</t>
  </si>
  <si>
    <t>施工業者</t>
  </si>
  <si>
    <t>管材質ID</t>
  </si>
  <si>
    <t>管材質</t>
  </si>
  <si>
    <t>管記号</t>
  </si>
  <si>
    <t>管形状ID</t>
  </si>
  <si>
    <t>管形状</t>
  </si>
  <si>
    <t>管幅</t>
  </si>
  <si>
    <t>管渠延長</t>
  </si>
  <si>
    <t>管路延長</t>
  </si>
  <si>
    <t>流下方式ID</t>
  </si>
  <si>
    <t>流下方式</t>
  </si>
  <si>
    <t>上流側管底高</t>
  </si>
  <si>
    <t>下流側管底高</t>
  </si>
  <si>
    <t>上流土被り</t>
  </si>
  <si>
    <t>下流土被り</t>
  </si>
  <si>
    <t>供用開始年月日</t>
  </si>
  <si>
    <t>工法</t>
  </si>
  <si>
    <t>道路路線番号</t>
  </si>
  <si>
    <t>道路路線名称</t>
  </si>
  <si>
    <t>道路管理者</t>
  </si>
  <si>
    <t>耐震対応ID</t>
  </si>
  <si>
    <t>耐震対応</t>
  </si>
  <si>
    <t>緊急輸送路</t>
  </si>
  <si>
    <t>図面番号</t>
  </si>
  <si>
    <t>図面番号枝番</t>
  </si>
  <si>
    <t>管きょ区分</t>
  </si>
  <si>
    <t>更新年月日</t>
  </si>
  <si>
    <t>登録年月日</t>
  </si>
  <si>
    <t>基資料（図形）</t>
  </si>
  <si>
    <t>基資料（属性）</t>
  </si>
  <si>
    <t>備考1</t>
  </si>
  <si>
    <t>備考2</t>
  </si>
  <si>
    <t>備考3</t>
  </si>
  <si>
    <t>備考4</t>
  </si>
  <si>
    <t>備考5</t>
  </si>
  <si>
    <t>汚水</t>
  </si>
  <si>
    <t>大平処理区</t>
  </si>
  <si>
    <t>円形</t>
  </si>
  <si>
    <t>自然流下</t>
  </si>
  <si>
    <t>遠心力鉄筋コンクリート管</t>
  </si>
  <si>
    <t>陶管</t>
  </si>
  <si>
    <t>ステンレス管</t>
  </si>
  <si>
    <t>ダクタイル管（DCIP）</t>
  </si>
  <si>
    <t>鉛管</t>
  </si>
  <si>
    <t>ポリエチレン管</t>
  </si>
  <si>
    <t>不明</t>
  </si>
  <si>
    <t>ボックス</t>
  </si>
  <si>
    <t>ｵｰﾌﾟﾝ(角)</t>
  </si>
  <si>
    <t>ｵｰﾌﾟﾝ(台)</t>
  </si>
  <si>
    <t>角形暗渠</t>
  </si>
  <si>
    <t>Ｕ型</t>
  </si>
  <si>
    <t>Ｖ型</t>
  </si>
  <si>
    <t>圧送</t>
  </si>
  <si>
    <t>勾配</t>
    <phoneticPr fontId="11"/>
  </si>
  <si>
    <t>舗装構成(表層)</t>
    <rPh sb="5" eb="7">
      <t>ヒョウソウ</t>
    </rPh>
    <phoneticPr fontId="11"/>
  </si>
  <si>
    <t>円形</t>
    <rPh sb="0" eb="2">
      <t>エンケイ</t>
    </rPh>
    <phoneticPr fontId="11"/>
  </si>
  <si>
    <t>開削工法</t>
    <rPh sb="0" eb="2">
      <t>カイサク</t>
    </rPh>
    <rPh sb="2" eb="4">
      <t>コウホウ</t>
    </rPh>
    <phoneticPr fontId="11"/>
  </si>
  <si>
    <t>釜石市</t>
    <rPh sb="0" eb="3">
      <t>カマイシシ</t>
    </rPh>
    <phoneticPr fontId="11"/>
  </si>
  <si>
    <t>圧送</t>
    <rPh sb="0" eb="2">
      <t>アッソウ</t>
    </rPh>
    <phoneticPr fontId="11"/>
  </si>
  <si>
    <t>幹枝区分名称</t>
  </si>
  <si>
    <t>取付管材質ＩＤ</t>
  </si>
  <si>
    <t>取付管材質略号</t>
  </si>
  <si>
    <t>取付管材質</t>
  </si>
  <si>
    <t>取付管管径</t>
  </si>
  <si>
    <t>取付管形状</t>
  </si>
  <si>
    <t>取付管延長</t>
  </si>
  <si>
    <t>逓加距離</t>
  </si>
  <si>
    <t>マンホール施設種別ID</t>
  </si>
  <si>
    <t>マンホール施設種別</t>
  </si>
  <si>
    <t>マンホール番号</t>
  </si>
  <si>
    <t>マンホール地盤高</t>
  </si>
  <si>
    <t>マンホール種別ID</t>
  </si>
  <si>
    <t>マンホール種別</t>
  </si>
  <si>
    <t>マンホール深</t>
  </si>
  <si>
    <t>副管種別ID</t>
  </si>
  <si>
    <t>副管種別</t>
  </si>
  <si>
    <t>記号</t>
  </si>
  <si>
    <t>ポンプ名称</t>
  </si>
  <si>
    <t>ポンプ工事番号</t>
  </si>
  <si>
    <t>ポンプ製造年月日</t>
  </si>
  <si>
    <t>ポンプ制御版番号</t>
  </si>
  <si>
    <t>ポンプ場種別</t>
  </si>
  <si>
    <t>ポンプ出力</t>
  </si>
  <si>
    <t>ポンプ揚水量</t>
  </si>
  <si>
    <t>ポンプ揚程</t>
  </si>
  <si>
    <t>ポンプ形式</t>
  </si>
  <si>
    <t>ポンプ台数</t>
  </si>
  <si>
    <t>ポンプ口径</t>
  </si>
  <si>
    <t>ポンプシリアル番号</t>
  </si>
  <si>
    <t>ポンプメーカ名</t>
  </si>
  <si>
    <t>ポンプメーカ連絡先</t>
  </si>
  <si>
    <t>ポンプ運転開始日</t>
  </si>
  <si>
    <t>ポンプ設置場所所在地</t>
  </si>
  <si>
    <t>マンホール寸法直径又は縦</t>
  </si>
  <si>
    <t>備考1(鋳鉄製防護蓋)</t>
    <rPh sb="4" eb="6">
      <t>チュウテツ</t>
    </rPh>
    <rPh sb="6" eb="7">
      <t>セイ</t>
    </rPh>
    <rPh sb="7" eb="9">
      <t>ボウゴ</t>
    </rPh>
    <rPh sb="9" eb="10">
      <t>フタ</t>
    </rPh>
    <phoneticPr fontId="11"/>
  </si>
  <si>
    <t>釜石</t>
  </si>
  <si>
    <t>マンホール</t>
  </si>
  <si>
    <t>０号マンホール　（φ７５０）</t>
  </si>
  <si>
    <t>マンホールポンプ</t>
  </si>
  <si>
    <t>１号マンホール　（φ９００）</t>
  </si>
  <si>
    <t>ポンプ場</t>
  </si>
  <si>
    <t>２号マンホール　（φ１２００）</t>
  </si>
  <si>
    <t>３号マンホール　（φ１５００）</t>
  </si>
  <si>
    <t>キャップ止め</t>
  </si>
  <si>
    <t>４号マンホール　（φ１８００）</t>
  </si>
  <si>
    <t>特１号マンホール　（楕円６００*９００）</t>
  </si>
  <si>
    <t>特２号マンホール　（□６００*９００）</t>
  </si>
  <si>
    <t>特３号マンホール　（□９００*１２００）</t>
  </si>
  <si>
    <t>特殊マンホール４　（その他）</t>
  </si>
  <si>
    <t>小型マンホール１　（φ２００）</t>
  </si>
  <si>
    <t>小型マンホール２　（φ３００レジン）</t>
  </si>
  <si>
    <t>小型マンホール３　（φ３００塩ビ）</t>
  </si>
  <si>
    <t>小型マンホール４　（φ３００Co）</t>
  </si>
  <si>
    <t>小型マンホール５　（φ４００）</t>
  </si>
  <si>
    <t>小型マンホール６　（φ５００）</t>
  </si>
  <si>
    <t>小型マンホール７　（φ６００）</t>
  </si>
  <si>
    <t>小型マンホール８　（□５００*５００）</t>
  </si>
  <si>
    <t>小型マンホール９　（□６００*６００）</t>
  </si>
  <si>
    <t>雨水吐室</t>
  </si>
  <si>
    <t>無マンホール（属性変化点）</t>
  </si>
  <si>
    <t>埋め殺しマンホール</t>
  </si>
  <si>
    <t>吐口</t>
  </si>
  <si>
    <t>公共桝番号</t>
  </si>
  <si>
    <t>接続施設種別</t>
  </si>
  <si>
    <t>接続施設CODE</t>
  </si>
  <si>
    <t>接続施設番号</t>
  </si>
  <si>
    <t>接続上流人孔ID</t>
  </si>
  <si>
    <t>マス所在地</t>
  </si>
  <si>
    <t>マス種別ID</t>
  </si>
  <si>
    <t>マス種別</t>
  </si>
  <si>
    <t>マス深さ</t>
  </si>
  <si>
    <t>マス蓋種別</t>
  </si>
  <si>
    <t>取付管材質ID</t>
  </si>
  <si>
    <t>公共桝変更履歴</t>
  </si>
  <si>
    <t>サイフォン形状</t>
  </si>
  <si>
    <t>撤去日</t>
  </si>
  <si>
    <t>管渠</t>
    <rPh sb="0" eb="2">
      <t>カンキョ</t>
    </rPh>
    <phoneticPr fontId="11"/>
  </si>
  <si>
    <t>φ１００</t>
  </si>
  <si>
    <t>φ１５０</t>
  </si>
  <si>
    <t>φ３００レジン</t>
  </si>
  <si>
    <t>φ３００コンクリート</t>
  </si>
  <si>
    <t>φ３００塩ビ</t>
  </si>
  <si>
    <t>φ３４０</t>
  </si>
  <si>
    <t>φ４００</t>
  </si>
  <si>
    <t>φ４５０</t>
  </si>
  <si>
    <t>φ５００</t>
  </si>
  <si>
    <t>φ６００</t>
  </si>
  <si>
    <t>φ７５０</t>
  </si>
  <si>
    <t>φ９００</t>
  </si>
  <si>
    <t>□３００*３００</t>
  </si>
  <si>
    <t>□４００*４００</t>
  </si>
  <si>
    <t>□４００*３００</t>
  </si>
  <si>
    <t>□５００*５００</t>
  </si>
  <si>
    <t>□６００*６００</t>
  </si>
  <si>
    <t>□６００*３００</t>
  </si>
  <si>
    <t>□７５０*７５０</t>
  </si>
  <si>
    <t>□９００*９００</t>
  </si>
  <si>
    <t>ダミ－公設桝</t>
  </si>
  <si>
    <t>工事名</t>
    <rPh sb="0" eb="2">
      <t>コウジ</t>
    </rPh>
    <rPh sb="2" eb="3">
      <t>メイ</t>
    </rPh>
    <phoneticPr fontId="11"/>
  </si>
  <si>
    <t>地区</t>
    <rPh sb="0" eb="2">
      <t>チク</t>
    </rPh>
    <phoneticPr fontId="11"/>
  </si>
  <si>
    <t>下水種別</t>
    <rPh sb="0" eb="2">
      <t>ゲスイ</t>
    </rPh>
    <rPh sb="2" eb="4">
      <t>シュベツ</t>
    </rPh>
    <phoneticPr fontId="11"/>
  </si>
  <si>
    <t>処理区</t>
    <rPh sb="0" eb="2">
      <t>ショリ</t>
    </rPh>
    <rPh sb="2" eb="3">
      <t>ク</t>
    </rPh>
    <phoneticPr fontId="11"/>
  </si>
  <si>
    <t>大平地区</t>
  </si>
  <si>
    <t>施工年度</t>
    <rPh sb="0" eb="2">
      <t>セコウ</t>
    </rPh>
    <rPh sb="2" eb="3">
      <t>ネン</t>
    </rPh>
    <rPh sb="3" eb="4">
      <t>ド</t>
    </rPh>
    <phoneticPr fontId="11"/>
  </si>
  <si>
    <t>平成27年度</t>
  </si>
  <si>
    <t>請負業者</t>
    <rPh sb="0" eb="2">
      <t>ウケオ</t>
    </rPh>
    <rPh sb="2" eb="4">
      <t>ギョウシャ</t>
    </rPh>
    <phoneticPr fontId="11"/>
  </si>
  <si>
    <t>管渠番号</t>
    <rPh sb="0" eb="2">
      <t>カンキョ</t>
    </rPh>
    <rPh sb="2" eb="4">
      <t>バンゴウ</t>
    </rPh>
    <phoneticPr fontId="11"/>
  </si>
  <si>
    <t>枝番</t>
    <rPh sb="0" eb="2">
      <t>エダバン</t>
    </rPh>
    <phoneticPr fontId="11"/>
  </si>
  <si>
    <t>追加番号</t>
    <rPh sb="0" eb="2">
      <t>ツイカ</t>
    </rPh>
    <rPh sb="2" eb="4">
      <t>バンゴウ</t>
    </rPh>
    <phoneticPr fontId="11"/>
  </si>
  <si>
    <t>雨水</t>
  </si>
  <si>
    <t>幹枝区分</t>
    <rPh sb="0" eb="1">
      <t>ミキ</t>
    </rPh>
    <rPh sb="1" eb="2">
      <t>エダ</t>
    </rPh>
    <rPh sb="2" eb="4">
      <t>クブン</t>
    </rPh>
    <phoneticPr fontId="11"/>
  </si>
  <si>
    <t>幹線</t>
  </si>
  <si>
    <t>枝線</t>
  </si>
  <si>
    <t>管形状</t>
    <rPh sb="0" eb="1">
      <t>カン</t>
    </rPh>
    <rPh sb="1" eb="3">
      <t>ケイジョウ</t>
    </rPh>
    <phoneticPr fontId="11"/>
  </si>
  <si>
    <t>ボックス</t>
    <phoneticPr fontId="11"/>
  </si>
  <si>
    <t>管径</t>
    <rPh sb="0" eb="2">
      <t>カンケイ</t>
    </rPh>
    <phoneticPr fontId="11"/>
  </si>
  <si>
    <t>管路延長</t>
    <rPh sb="0" eb="2">
      <t>カンロ</t>
    </rPh>
    <rPh sb="2" eb="4">
      <t>エンチョウ</t>
    </rPh>
    <phoneticPr fontId="11"/>
  </si>
  <si>
    <t>下流ＭＨ</t>
    <rPh sb="0" eb="2">
      <t>カリュウ</t>
    </rPh>
    <phoneticPr fontId="11"/>
  </si>
  <si>
    <t>流下方式</t>
    <rPh sb="0" eb="1">
      <t>リュウ</t>
    </rPh>
    <rPh sb="1" eb="2">
      <t>シタ</t>
    </rPh>
    <rPh sb="2" eb="4">
      <t>ホウシキ</t>
    </rPh>
    <phoneticPr fontId="11"/>
  </si>
  <si>
    <t>自然流下</t>
    <rPh sb="0" eb="2">
      <t>シゼン</t>
    </rPh>
    <rPh sb="2" eb="4">
      <t>リュウカ</t>
    </rPh>
    <phoneticPr fontId="11"/>
  </si>
  <si>
    <t>勾配</t>
    <rPh sb="0" eb="2">
      <t>コウバイ</t>
    </rPh>
    <phoneticPr fontId="11"/>
  </si>
  <si>
    <t>工法</t>
    <rPh sb="0" eb="2">
      <t>コウホウ</t>
    </rPh>
    <phoneticPr fontId="11"/>
  </si>
  <si>
    <t>道路路線名称</t>
    <rPh sb="0" eb="2">
      <t>ドウロ</t>
    </rPh>
    <rPh sb="2" eb="4">
      <t>ロセン</t>
    </rPh>
    <rPh sb="4" eb="6">
      <t>メイショウ</t>
    </rPh>
    <phoneticPr fontId="11"/>
  </si>
  <si>
    <t>道路管理者</t>
    <rPh sb="0" eb="2">
      <t>ドウロ</t>
    </rPh>
    <rPh sb="2" eb="5">
      <t>カンリシャ</t>
    </rPh>
    <phoneticPr fontId="11"/>
  </si>
  <si>
    <t>舗装構成(表層)</t>
    <rPh sb="0" eb="2">
      <t>ホソウ</t>
    </rPh>
    <rPh sb="2" eb="4">
      <t>コウセイ</t>
    </rPh>
    <rPh sb="5" eb="7">
      <t>ヒョウソウ</t>
    </rPh>
    <phoneticPr fontId="11"/>
  </si>
  <si>
    <t>ＭＨ地盤高</t>
    <rPh sb="2" eb="4">
      <t>ジバン</t>
    </rPh>
    <rPh sb="4" eb="5">
      <t>ダカ</t>
    </rPh>
    <phoneticPr fontId="11"/>
  </si>
  <si>
    <t>ＭＨ種別</t>
    <rPh sb="2" eb="4">
      <t>シュベツ</t>
    </rPh>
    <phoneticPr fontId="11"/>
  </si>
  <si>
    <t>ＭＨ深</t>
    <rPh sb="2" eb="3">
      <t>シン</t>
    </rPh>
    <phoneticPr fontId="11"/>
  </si>
  <si>
    <t>副管</t>
    <rPh sb="0" eb="2">
      <t>フクカン</t>
    </rPh>
    <phoneticPr fontId="11"/>
  </si>
  <si>
    <t>ＭＨ寸法</t>
    <rPh sb="2" eb="4">
      <t>スンポウ</t>
    </rPh>
    <phoneticPr fontId="11"/>
  </si>
  <si>
    <t>耐荷重</t>
    <rPh sb="0" eb="3">
      <t>タイカジュウ</t>
    </rPh>
    <phoneticPr fontId="11"/>
  </si>
  <si>
    <t>取付管・公桝</t>
    <rPh sb="0" eb="3">
      <t>トリツケカン</t>
    </rPh>
    <rPh sb="4" eb="6">
      <t>コウマス</t>
    </rPh>
    <phoneticPr fontId="11"/>
  </si>
  <si>
    <t>接続者名</t>
    <rPh sb="0" eb="2">
      <t>セツゾク</t>
    </rPh>
    <rPh sb="2" eb="3">
      <t>シャ</t>
    </rPh>
    <rPh sb="3" eb="4">
      <t>メイ</t>
    </rPh>
    <phoneticPr fontId="11"/>
  </si>
  <si>
    <t>接続先</t>
    <rPh sb="0" eb="2">
      <t>セツゾク</t>
    </rPh>
    <rPh sb="2" eb="3">
      <t>サキ</t>
    </rPh>
    <phoneticPr fontId="11"/>
  </si>
  <si>
    <t>マス種別</t>
    <rPh sb="2" eb="4">
      <t>シュベツ</t>
    </rPh>
    <phoneticPr fontId="11"/>
  </si>
  <si>
    <t>有</t>
  </si>
  <si>
    <t>無</t>
  </si>
  <si>
    <t>取付管径</t>
    <rPh sb="0" eb="2">
      <t>トリツケ</t>
    </rPh>
    <rPh sb="2" eb="4">
      <t>カンケイ</t>
    </rPh>
    <phoneticPr fontId="11"/>
  </si>
  <si>
    <t>取付管延長</t>
    <rPh sb="0" eb="2">
      <t>トリツケ</t>
    </rPh>
    <rPh sb="2" eb="3">
      <t>カン</t>
    </rPh>
    <rPh sb="3" eb="5">
      <t>エンチョウ</t>
    </rPh>
    <phoneticPr fontId="11"/>
  </si>
  <si>
    <t>逓加距離</t>
    <phoneticPr fontId="11"/>
  </si>
  <si>
    <t>公桝深</t>
    <rPh sb="0" eb="2">
      <t>コウマス</t>
    </rPh>
    <rPh sb="2" eb="3">
      <t>シン</t>
    </rPh>
    <phoneticPr fontId="11"/>
  </si>
  <si>
    <t>作業用①</t>
    <rPh sb="0" eb="3">
      <t>サギョウヨウ</t>
    </rPh>
    <phoneticPr fontId="11"/>
  </si>
  <si>
    <t>作業用②</t>
    <rPh sb="0" eb="3">
      <t>サギョウヨウ</t>
    </rPh>
    <phoneticPr fontId="11"/>
  </si>
  <si>
    <t>作業用③</t>
    <rPh sb="0" eb="3">
      <t>サギョウヨウ</t>
    </rPh>
    <phoneticPr fontId="11"/>
  </si>
  <si>
    <t>釜石市　下水道データコード表</t>
    <rPh sb="0" eb="2">
      <t>カマイシ</t>
    </rPh>
    <rPh sb="2" eb="3">
      <t>シ</t>
    </rPh>
    <rPh sb="4" eb="7">
      <t>ゲスイドウ</t>
    </rPh>
    <rPh sb="13" eb="14">
      <t>ヒョウ</t>
    </rPh>
    <phoneticPr fontId="14"/>
  </si>
  <si>
    <t>1.共通項目は全ての施設が該当します。</t>
    <rPh sb="2" eb="4">
      <t>キョウツウ</t>
    </rPh>
    <rPh sb="4" eb="6">
      <t>コウモク</t>
    </rPh>
    <rPh sb="7" eb="8">
      <t>スベ</t>
    </rPh>
    <rPh sb="10" eb="12">
      <t>シセツ</t>
    </rPh>
    <rPh sb="13" eb="15">
      <t>ガイトウ</t>
    </rPh>
    <phoneticPr fontId="14"/>
  </si>
  <si>
    <t>2.レイヤ個別の項目はレイヤごとに記載致しました。</t>
    <rPh sb="5" eb="7">
      <t>コベツ</t>
    </rPh>
    <rPh sb="8" eb="10">
      <t>コウモク</t>
    </rPh>
    <rPh sb="17" eb="19">
      <t>キサイ</t>
    </rPh>
    <rPh sb="19" eb="20">
      <t>イタ</t>
    </rPh>
    <phoneticPr fontId="14"/>
  </si>
  <si>
    <t>●共通</t>
    <rPh sb="1" eb="3">
      <t>キョウツウ</t>
    </rPh>
    <phoneticPr fontId="14"/>
  </si>
  <si>
    <t>●管渠</t>
    <rPh sb="1" eb="2">
      <t>カン</t>
    </rPh>
    <rPh sb="2" eb="3">
      <t>キョ</t>
    </rPh>
    <phoneticPr fontId="14"/>
  </si>
  <si>
    <t>●人孔</t>
    <rPh sb="1" eb="2">
      <t>ジン</t>
    </rPh>
    <rPh sb="2" eb="3">
      <t>コウ</t>
    </rPh>
    <phoneticPr fontId="14"/>
  </si>
  <si>
    <t>●取付管</t>
    <rPh sb="1" eb="3">
      <t>トリツケ</t>
    </rPh>
    <rPh sb="3" eb="4">
      <t>カン</t>
    </rPh>
    <phoneticPr fontId="14"/>
  </si>
  <si>
    <t>●公設桝</t>
    <rPh sb="1" eb="3">
      <t>コウセツ</t>
    </rPh>
    <rPh sb="3" eb="4">
      <t>マス</t>
    </rPh>
    <phoneticPr fontId="14"/>
  </si>
  <si>
    <t>属性項目名</t>
    <rPh sb="0" eb="2">
      <t>ゾクセイ</t>
    </rPh>
    <rPh sb="2" eb="4">
      <t>コウモク</t>
    </rPh>
    <rPh sb="4" eb="5">
      <t>メイ</t>
    </rPh>
    <phoneticPr fontId="14"/>
  </si>
  <si>
    <t>ID</t>
    <phoneticPr fontId="14"/>
  </si>
  <si>
    <t>名称</t>
    <rPh sb="0" eb="2">
      <t>メイショウ</t>
    </rPh>
    <phoneticPr fontId="14"/>
  </si>
  <si>
    <t>表示記号</t>
    <rPh sb="0" eb="2">
      <t>ヒョウジ</t>
    </rPh>
    <rPh sb="2" eb="4">
      <t>キゴウ</t>
    </rPh>
    <phoneticPr fontId="14"/>
  </si>
  <si>
    <t>略号</t>
    <rPh sb="0" eb="2">
      <t>リャクゴウ</t>
    </rPh>
    <phoneticPr fontId="14"/>
  </si>
  <si>
    <t>地域</t>
    <rPh sb="0" eb="2">
      <t>チイキ</t>
    </rPh>
    <phoneticPr fontId="14"/>
  </si>
  <si>
    <t>10</t>
  </si>
  <si>
    <t>管材質</t>
    <rPh sb="0" eb="1">
      <t>カン</t>
    </rPh>
    <rPh sb="1" eb="3">
      <t>ザイシツ</t>
    </rPh>
    <phoneticPr fontId="14"/>
  </si>
  <si>
    <t>0</t>
  </si>
  <si>
    <t>-</t>
  </si>
  <si>
    <t>マス種別</t>
    <rPh sb="2" eb="4">
      <t>シュベツ</t>
    </rPh>
    <phoneticPr fontId="14"/>
  </si>
  <si>
    <t>110</t>
  </si>
  <si>
    <t>下水道エリア</t>
  </si>
  <si>
    <t>1</t>
  </si>
  <si>
    <t>HP</t>
  </si>
  <si>
    <t>115</t>
  </si>
  <si>
    <t>2</t>
    <phoneticPr fontId="14"/>
  </si>
  <si>
    <t>2</t>
  </si>
  <si>
    <t>硬質塩化ビニール管(VU)</t>
    <rPh sb="0" eb="2">
      <t>コウシツ</t>
    </rPh>
    <rPh sb="2" eb="4">
      <t>エンカ</t>
    </rPh>
    <phoneticPr fontId="15"/>
  </si>
  <si>
    <t>VU</t>
  </si>
  <si>
    <t>120</t>
  </si>
  <si>
    <t>漁業集落排水</t>
    <rPh sb="0" eb="1">
      <t>ギョ</t>
    </rPh>
    <phoneticPr fontId="14"/>
  </si>
  <si>
    <t>3</t>
  </si>
  <si>
    <t>硬質塩化ビニール管(VP)</t>
    <rPh sb="0" eb="2">
      <t>コウシツ</t>
    </rPh>
    <rPh sb="2" eb="4">
      <t>エンカ</t>
    </rPh>
    <phoneticPr fontId="15"/>
  </si>
  <si>
    <t>VP</t>
  </si>
  <si>
    <t>ポンプ場</t>
    <phoneticPr fontId="14"/>
  </si>
  <si>
    <t>4</t>
  </si>
  <si>
    <t>ダクタイル管（DIP）</t>
  </si>
  <si>
    <t>DIP</t>
  </si>
  <si>
    <t>処理場</t>
    <rPh sb="0" eb="3">
      <t>ショリジョウ</t>
    </rPh>
    <phoneticPr fontId="14"/>
  </si>
  <si>
    <t>131</t>
  </si>
  <si>
    <t>5</t>
  </si>
  <si>
    <t>CP</t>
  </si>
  <si>
    <t>キャップ止め</t>
    <phoneticPr fontId="14"/>
  </si>
  <si>
    <t>132</t>
  </si>
  <si>
    <t>合流</t>
    <rPh sb="0" eb="2">
      <t>ゴウリュウ</t>
    </rPh>
    <phoneticPr fontId="14"/>
  </si>
  <si>
    <t>6</t>
  </si>
  <si>
    <t>SUS</t>
  </si>
  <si>
    <t>流域マンホール</t>
    <rPh sb="0" eb="2">
      <t>リュウイキ</t>
    </rPh>
    <phoneticPr fontId="14"/>
  </si>
  <si>
    <t>134</t>
  </si>
  <si>
    <t>鋼管（SP）</t>
    <rPh sb="0" eb="1">
      <t>ハガネ</t>
    </rPh>
    <rPh sb="1" eb="2">
      <t>カン</t>
    </rPh>
    <phoneticPr fontId="14"/>
  </si>
  <si>
    <t>SP</t>
    <phoneticPr fontId="14"/>
  </si>
  <si>
    <t>99</t>
  </si>
  <si>
    <t>140</t>
  </si>
  <si>
    <t>処理区</t>
    <rPh sb="0" eb="2">
      <t>ショリ</t>
    </rPh>
    <rPh sb="2" eb="3">
      <t>ク</t>
    </rPh>
    <phoneticPr fontId="14"/>
  </si>
  <si>
    <t>1011</t>
  </si>
  <si>
    <t>プレキャストボックスカルバート</t>
    <phoneticPr fontId="14"/>
  </si>
  <si>
    <t>PCB</t>
    <phoneticPr fontId="14"/>
  </si>
  <si>
    <t>PCB</t>
    <phoneticPr fontId="14"/>
  </si>
  <si>
    <t>145</t>
  </si>
  <si>
    <t>1012</t>
  </si>
  <si>
    <t>鋳鉄管</t>
    <rPh sb="0" eb="1">
      <t>チュウ</t>
    </rPh>
    <rPh sb="1" eb="2">
      <t>テツ</t>
    </rPh>
    <rPh sb="2" eb="3">
      <t>カン</t>
    </rPh>
    <phoneticPr fontId="14"/>
  </si>
  <si>
    <t>CIP</t>
    <phoneticPr fontId="14"/>
  </si>
  <si>
    <t>11</t>
  </si>
  <si>
    <t>150</t>
  </si>
  <si>
    <t>鵜住居処理区</t>
    <rPh sb="0" eb="3">
      <t>ウノスマイ</t>
    </rPh>
    <phoneticPr fontId="14"/>
  </si>
  <si>
    <t>DCIP</t>
  </si>
  <si>
    <t>12</t>
  </si>
  <si>
    <t>160</t>
  </si>
  <si>
    <t>1021</t>
    <phoneticPr fontId="14"/>
  </si>
  <si>
    <t>鋼管（SGP）</t>
    <phoneticPr fontId="14"/>
  </si>
  <si>
    <t>SGP</t>
  </si>
  <si>
    <t>13</t>
  </si>
  <si>
    <t>175</t>
  </si>
  <si>
    <t>1031</t>
    <phoneticPr fontId="14"/>
  </si>
  <si>
    <t>LP</t>
  </si>
  <si>
    <t>14</t>
  </si>
  <si>
    <t>190</t>
  </si>
  <si>
    <t>排水区</t>
    <rPh sb="0" eb="2">
      <t>ハイスイ</t>
    </rPh>
    <rPh sb="2" eb="3">
      <t>ク</t>
    </rPh>
    <phoneticPr fontId="14"/>
  </si>
  <si>
    <t>101101</t>
  </si>
  <si>
    <t>カルバート</t>
  </si>
  <si>
    <t>21</t>
  </si>
  <si>
    <t>230</t>
  </si>
  <si>
    <t>101102</t>
  </si>
  <si>
    <t>PE</t>
  </si>
  <si>
    <t>22</t>
  </si>
  <si>
    <t>240</t>
  </si>
  <si>
    <t>101103</t>
  </si>
  <si>
    <t>鉄筋コンクリート管</t>
    <rPh sb="0" eb="2">
      <t>テッキン</t>
    </rPh>
    <rPh sb="8" eb="9">
      <t>カン</t>
    </rPh>
    <phoneticPr fontId="14"/>
  </si>
  <si>
    <t>RC</t>
    <phoneticPr fontId="14"/>
  </si>
  <si>
    <t>23</t>
  </si>
  <si>
    <t>241</t>
  </si>
  <si>
    <t>101104</t>
  </si>
  <si>
    <t>リブ付硬質塩化ビニール管(PRP)</t>
    <rPh sb="2" eb="3">
      <t>ツキ</t>
    </rPh>
    <rPh sb="3" eb="5">
      <t>コウシツ</t>
    </rPh>
    <rPh sb="5" eb="7">
      <t>エンカ</t>
    </rPh>
    <rPh sb="11" eb="12">
      <t>カン</t>
    </rPh>
    <phoneticPr fontId="15"/>
  </si>
  <si>
    <t>PRP</t>
    <phoneticPr fontId="14"/>
  </si>
  <si>
    <t>31</t>
  </si>
  <si>
    <t>特殊マンホール１　（９００*９００）</t>
    <phoneticPr fontId="14"/>
  </si>
  <si>
    <t>PRP</t>
    <phoneticPr fontId="14"/>
  </si>
  <si>
    <t>250</t>
  </si>
  <si>
    <t>101105</t>
  </si>
  <si>
    <t>強化プラスチック複合管(FRPM)</t>
    <rPh sb="0" eb="2">
      <t>キョウカ</t>
    </rPh>
    <rPh sb="8" eb="10">
      <t>フクゴウ</t>
    </rPh>
    <rPh sb="10" eb="11">
      <t>カン</t>
    </rPh>
    <phoneticPr fontId="15"/>
  </si>
  <si>
    <t>FRPM</t>
  </si>
  <si>
    <t>32</t>
  </si>
  <si>
    <t>特殊マンホール１　（１０００*１０００）</t>
    <phoneticPr fontId="14"/>
  </si>
  <si>
    <t>260</t>
  </si>
  <si>
    <t>101106</t>
  </si>
  <si>
    <t>33</t>
  </si>
  <si>
    <t>特殊マンホール１　（１２００*１２００）</t>
    <phoneticPr fontId="14"/>
  </si>
  <si>
    <t>261</t>
  </si>
  <si>
    <t>101107</t>
  </si>
  <si>
    <t>管形状</t>
    <rPh sb="0" eb="1">
      <t>カン</t>
    </rPh>
    <rPh sb="1" eb="3">
      <t>ケイジョウ</t>
    </rPh>
    <phoneticPr fontId="14"/>
  </si>
  <si>
    <t>34</t>
  </si>
  <si>
    <t>275</t>
  </si>
  <si>
    <t>101108</t>
  </si>
  <si>
    <t>41</t>
  </si>
  <si>
    <t>290</t>
  </si>
  <si>
    <t>101109</t>
  </si>
  <si>
    <t>42</t>
  </si>
  <si>
    <t>310</t>
  </si>
  <si>
    <t>101110</t>
  </si>
  <si>
    <t>43</t>
  </si>
  <si>
    <t>900</t>
  </si>
  <si>
    <t>101111</t>
  </si>
  <si>
    <t>44</t>
  </si>
  <si>
    <t>999</t>
  </si>
  <si>
    <t>101112</t>
  </si>
  <si>
    <t>ｵｰﾌﾟﾝ（U）</t>
    <phoneticPr fontId="14"/>
  </si>
  <si>
    <t>45</t>
  </si>
  <si>
    <t>マス蓋種別</t>
    <rPh sb="2" eb="3">
      <t>フタ</t>
    </rPh>
    <rPh sb="3" eb="5">
      <t>シュベツ</t>
    </rPh>
    <phoneticPr fontId="14"/>
  </si>
  <si>
    <t>0</t>
    <phoneticPr fontId="14"/>
  </si>
  <si>
    <t>-</t>
    <phoneticPr fontId="14"/>
  </si>
  <si>
    <t>101113</t>
  </si>
  <si>
    <t>円形管</t>
    <rPh sb="0" eb="2">
      <t>エンケイ</t>
    </rPh>
    <rPh sb="2" eb="3">
      <t>カン</t>
    </rPh>
    <phoneticPr fontId="14"/>
  </si>
  <si>
    <t>46</t>
  </si>
  <si>
    <t>10</t>
    <phoneticPr fontId="14"/>
  </si>
  <si>
    <t>鋳鉄製</t>
    <rPh sb="0" eb="2">
      <t>チュウテツ</t>
    </rPh>
    <rPh sb="2" eb="3">
      <t>セイ</t>
    </rPh>
    <phoneticPr fontId="14"/>
  </si>
  <si>
    <t>101114</t>
  </si>
  <si>
    <t>馬丁形管</t>
    <rPh sb="0" eb="1">
      <t>ウマ</t>
    </rPh>
    <rPh sb="1" eb="2">
      <t>チョウ</t>
    </rPh>
    <rPh sb="2" eb="3">
      <t>カタチ</t>
    </rPh>
    <rPh sb="3" eb="4">
      <t>カン</t>
    </rPh>
    <phoneticPr fontId="14"/>
  </si>
  <si>
    <t>47</t>
  </si>
  <si>
    <t>20</t>
    <phoneticPr fontId="14"/>
  </si>
  <si>
    <t>塩ビ製(防護蓋有)</t>
    <rPh sb="0" eb="1">
      <t>エン</t>
    </rPh>
    <rPh sb="2" eb="3">
      <t>セイ</t>
    </rPh>
    <rPh sb="4" eb="6">
      <t>ボウゴ</t>
    </rPh>
    <rPh sb="6" eb="7">
      <t>フタ</t>
    </rPh>
    <rPh sb="7" eb="8">
      <t>アリ</t>
    </rPh>
    <phoneticPr fontId="14"/>
  </si>
  <si>
    <t>101115</t>
  </si>
  <si>
    <t>平田地区</t>
    <rPh sb="0" eb="2">
      <t>ヘイタ</t>
    </rPh>
    <rPh sb="2" eb="4">
      <t>チク</t>
    </rPh>
    <phoneticPr fontId="14"/>
  </si>
  <si>
    <t>卵形管</t>
    <rPh sb="0" eb="1">
      <t>タマゴ</t>
    </rPh>
    <rPh sb="1" eb="2">
      <t>カタチ</t>
    </rPh>
    <rPh sb="2" eb="3">
      <t>カン</t>
    </rPh>
    <phoneticPr fontId="14"/>
  </si>
  <si>
    <t>48</t>
  </si>
  <si>
    <t>30</t>
    <phoneticPr fontId="14"/>
  </si>
  <si>
    <t>塩ビ製(防護蓋無)</t>
    <rPh sb="0" eb="1">
      <t>エン</t>
    </rPh>
    <rPh sb="2" eb="3">
      <t>セイ</t>
    </rPh>
    <rPh sb="4" eb="6">
      <t>ボウゴ</t>
    </rPh>
    <rPh sb="6" eb="7">
      <t>フタ</t>
    </rPh>
    <rPh sb="7" eb="8">
      <t>ナシ</t>
    </rPh>
    <phoneticPr fontId="14"/>
  </si>
  <si>
    <t>101201</t>
  </si>
  <si>
    <t>9</t>
  </si>
  <si>
    <t>49</t>
  </si>
  <si>
    <t>40</t>
    <phoneticPr fontId="14"/>
  </si>
  <si>
    <t>コンクリート製</t>
    <rPh sb="6" eb="7">
      <t>セイ</t>
    </rPh>
    <phoneticPr fontId="14"/>
  </si>
  <si>
    <t>101301</t>
    <phoneticPr fontId="14"/>
  </si>
  <si>
    <t>角形開渠</t>
    <rPh sb="2" eb="3">
      <t>ヒラ</t>
    </rPh>
    <phoneticPr fontId="14"/>
  </si>
  <si>
    <t>62</t>
  </si>
  <si>
    <t>不明</t>
    <phoneticPr fontId="14"/>
  </si>
  <si>
    <t>101302</t>
    <phoneticPr fontId="14"/>
  </si>
  <si>
    <t>80</t>
    <phoneticPr fontId="14"/>
  </si>
  <si>
    <t>伏せ越しマンホール</t>
    <rPh sb="0" eb="1">
      <t>フ</t>
    </rPh>
    <rPh sb="2" eb="3">
      <t>コ</t>
    </rPh>
    <phoneticPr fontId="14"/>
  </si>
  <si>
    <t>102101</t>
    <phoneticPr fontId="14"/>
  </si>
  <si>
    <t>栗林地区</t>
    <rPh sb="0" eb="2">
      <t>クリバヤシ</t>
    </rPh>
    <rPh sb="2" eb="4">
      <t>チク</t>
    </rPh>
    <phoneticPr fontId="14"/>
  </si>
  <si>
    <t>90</t>
  </si>
  <si>
    <t>103101</t>
    <phoneticPr fontId="14"/>
  </si>
  <si>
    <t>花露辺地区</t>
    <rPh sb="3" eb="5">
      <t>チク</t>
    </rPh>
    <phoneticPr fontId="14"/>
  </si>
  <si>
    <t>91</t>
  </si>
  <si>
    <t>103102</t>
  </si>
  <si>
    <t>本郷地区</t>
    <rPh sb="2" eb="4">
      <t>チク</t>
    </rPh>
    <phoneticPr fontId="14"/>
  </si>
  <si>
    <t>92</t>
  </si>
  <si>
    <t>103103</t>
  </si>
  <si>
    <t>大曽根地区</t>
    <rPh sb="3" eb="5">
      <t>チク</t>
    </rPh>
    <phoneticPr fontId="14"/>
  </si>
  <si>
    <t>93</t>
  </si>
  <si>
    <t>103104</t>
  </si>
  <si>
    <t>桜峠地区</t>
    <rPh sb="2" eb="4">
      <t>チク</t>
    </rPh>
    <phoneticPr fontId="14"/>
  </si>
  <si>
    <t>97</t>
  </si>
  <si>
    <t>103105</t>
  </si>
  <si>
    <t>小白浜地区</t>
    <rPh sb="3" eb="5">
      <t>チク</t>
    </rPh>
    <phoneticPr fontId="14"/>
  </si>
  <si>
    <t>103106</t>
  </si>
  <si>
    <t>片岸地区</t>
    <rPh sb="2" eb="4">
      <t>チク</t>
    </rPh>
    <phoneticPr fontId="14"/>
  </si>
  <si>
    <t>103107</t>
  </si>
  <si>
    <t>川目地区</t>
    <rPh sb="2" eb="4">
      <t>チク</t>
    </rPh>
    <phoneticPr fontId="14"/>
  </si>
  <si>
    <t>サービス管</t>
    <rPh sb="4" eb="5">
      <t>カン</t>
    </rPh>
    <phoneticPr fontId="14"/>
  </si>
  <si>
    <t>4</t>
    <phoneticPr fontId="14"/>
  </si>
  <si>
    <t>流域幹線</t>
    <rPh sb="0" eb="2">
      <t>リュウイキ</t>
    </rPh>
    <rPh sb="2" eb="4">
      <t>カンセン</t>
    </rPh>
    <phoneticPr fontId="14"/>
  </si>
  <si>
    <t>11</t>
    <phoneticPr fontId="14"/>
  </si>
  <si>
    <t>開発行為管</t>
    <rPh sb="0" eb="2">
      <t>カイハツ</t>
    </rPh>
    <rPh sb="2" eb="4">
      <t>コウイ</t>
    </rPh>
    <rPh sb="4" eb="5">
      <t>カン</t>
    </rPh>
    <phoneticPr fontId="14"/>
  </si>
  <si>
    <t>2016/10/25追加①</t>
    <rPh sb="10" eb="12">
      <t>ツイカ</t>
    </rPh>
    <phoneticPr fontId="14"/>
  </si>
  <si>
    <t>21</t>
    <phoneticPr fontId="14"/>
  </si>
  <si>
    <t>共同管</t>
    <rPh sb="0" eb="2">
      <t>キョウドウ</t>
    </rPh>
    <rPh sb="2" eb="3">
      <t>カン</t>
    </rPh>
    <phoneticPr fontId="14"/>
  </si>
  <si>
    <t>2016/10/26追加①</t>
    <rPh sb="10" eb="12">
      <t>ツイカ</t>
    </rPh>
    <phoneticPr fontId="14"/>
  </si>
  <si>
    <t>146</t>
  </si>
  <si>
    <t>昭和46年度</t>
  </si>
  <si>
    <t>昭和100番台</t>
    <rPh sb="0" eb="2">
      <t>ショウワ</t>
    </rPh>
    <rPh sb="5" eb="7">
      <t>バンダイ</t>
    </rPh>
    <phoneticPr fontId="14"/>
  </si>
  <si>
    <t>147</t>
  </si>
  <si>
    <t>昭和47年度</t>
  </si>
  <si>
    <t>平成200番台</t>
    <rPh sb="0" eb="2">
      <t>ヘイセイ</t>
    </rPh>
    <rPh sb="5" eb="7">
      <t>バンダイ</t>
    </rPh>
    <phoneticPr fontId="14"/>
  </si>
  <si>
    <t>148</t>
  </si>
  <si>
    <t>昭和48年度</t>
  </si>
  <si>
    <t>○○300番台</t>
    <rPh sb="5" eb="7">
      <t>バンダイ</t>
    </rPh>
    <phoneticPr fontId="14"/>
  </si>
  <si>
    <t>149</t>
  </si>
  <si>
    <t>昭和49年度</t>
  </si>
  <si>
    <t>昭和50年度</t>
  </si>
  <si>
    <t>151</t>
  </si>
  <si>
    <t>昭和51年度</t>
  </si>
  <si>
    <t>152</t>
  </si>
  <si>
    <t>昭和52年度</t>
  </si>
  <si>
    <t>153</t>
  </si>
  <si>
    <t>昭和53年度</t>
  </si>
  <si>
    <t>154</t>
  </si>
  <si>
    <t>昭和54年度</t>
  </si>
  <si>
    <t>155</t>
  </si>
  <si>
    <t>昭和55年度</t>
  </si>
  <si>
    <t>156</t>
  </si>
  <si>
    <t>昭和56年度</t>
  </si>
  <si>
    <t>157</t>
  </si>
  <si>
    <t>昭和57年度</t>
  </si>
  <si>
    <t>158</t>
  </si>
  <si>
    <t>昭和58年度</t>
  </si>
  <si>
    <t>159</t>
  </si>
  <si>
    <t>昭和59年度</t>
  </si>
  <si>
    <t>昭和60年度</t>
  </si>
  <si>
    <t>161</t>
  </si>
  <si>
    <t>昭和61年度</t>
  </si>
  <si>
    <t>162</t>
  </si>
  <si>
    <t>昭和62年度</t>
  </si>
  <si>
    <t>163</t>
  </si>
  <si>
    <t>昭和63年度</t>
  </si>
  <si>
    <t>164</t>
  </si>
  <si>
    <t>昭和64年度</t>
  </si>
  <si>
    <t>201</t>
    <phoneticPr fontId="14"/>
  </si>
  <si>
    <t>平成元年度</t>
    <rPh sb="0" eb="2">
      <t>ヘイセイ</t>
    </rPh>
    <rPh sb="2" eb="3">
      <t>ガン</t>
    </rPh>
    <rPh sb="3" eb="4">
      <t>ネン</t>
    </rPh>
    <rPh sb="4" eb="5">
      <t>ド</t>
    </rPh>
    <phoneticPr fontId="14"/>
  </si>
  <si>
    <t>202</t>
  </si>
  <si>
    <t>平成2年度</t>
  </si>
  <si>
    <t>203</t>
  </si>
  <si>
    <t>平成3年度</t>
  </si>
  <si>
    <t>204</t>
  </si>
  <si>
    <t>205</t>
  </si>
  <si>
    <t>平成5年度</t>
  </si>
  <si>
    <t>206</t>
  </si>
  <si>
    <t>平成6年度</t>
  </si>
  <si>
    <t>207</t>
  </si>
  <si>
    <t>平成7年度</t>
  </si>
  <si>
    <t>208</t>
  </si>
  <si>
    <t>平成8年度</t>
  </si>
  <si>
    <t>209</t>
  </si>
  <si>
    <t>平成9年度</t>
  </si>
  <si>
    <t>210</t>
  </si>
  <si>
    <t>平成10年度</t>
  </si>
  <si>
    <t>211</t>
  </si>
  <si>
    <t>平成11年度</t>
  </si>
  <si>
    <t>212</t>
  </si>
  <si>
    <t>平成12年度</t>
  </si>
  <si>
    <t>213</t>
  </si>
  <si>
    <t>平成13年度</t>
  </si>
  <si>
    <t>214</t>
  </si>
  <si>
    <t>平成14年度</t>
  </si>
  <si>
    <t>215</t>
  </si>
  <si>
    <t>平成15年度</t>
  </si>
  <si>
    <t>216</t>
  </si>
  <si>
    <t>平成16年度</t>
  </si>
  <si>
    <t>217</t>
  </si>
  <si>
    <t>平成17年度</t>
  </si>
  <si>
    <t>218</t>
  </si>
  <si>
    <t>平成18年度</t>
  </si>
  <si>
    <t>219</t>
  </si>
  <si>
    <t>平成19年度</t>
  </si>
  <si>
    <t>220</t>
  </si>
  <si>
    <t>平成20年度</t>
  </si>
  <si>
    <t>221</t>
  </si>
  <si>
    <t>平成21年度</t>
  </si>
  <si>
    <t>222</t>
  </si>
  <si>
    <t>平成22年度</t>
  </si>
  <si>
    <t>223</t>
  </si>
  <si>
    <t>平成23年度</t>
  </si>
  <si>
    <t>224</t>
  </si>
  <si>
    <t>平成24年度</t>
  </si>
  <si>
    <t>225</t>
  </si>
  <si>
    <t>平成25年度</t>
  </si>
  <si>
    <t>226</t>
  </si>
  <si>
    <t>平成26年度</t>
  </si>
  <si>
    <t>227</t>
  </si>
  <si>
    <t>228</t>
  </si>
  <si>
    <t>平成28年度</t>
  </si>
  <si>
    <t>229</t>
  </si>
  <si>
    <t>平成29年度</t>
  </si>
  <si>
    <t>平成30年度</t>
  </si>
  <si>
    <t>231</t>
  </si>
  <si>
    <t>平成31年度</t>
  </si>
  <si>
    <t>232</t>
  </si>
  <si>
    <t>平成32年度</t>
  </si>
  <si>
    <t>233</t>
  </si>
  <si>
    <t>平成33年度</t>
  </si>
  <si>
    <t>234</t>
  </si>
  <si>
    <t>平成34年度</t>
  </si>
  <si>
    <t>235</t>
  </si>
  <si>
    <t>平成35年度</t>
  </si>
  <si>
    <t>236</t>
  </si>
  <si>
    <t>平成36年度</t>
  </si>
  <si>
    <t>工事</t>
    <rPh sb="0" eb="2">
      <t>コウジ</t>
    </rPh>
    <phoneticPr fontId="14"/>
  </si>
  <si>
    <t>999999</t>
  </si>
  <si>
    <t>耐震対応</t>
    <phoneticPr fontId="14"/>
  </si>
  <si>
    <t>1</t>
    <phoneticPr fontId="14"/>
  </si>
  <si>
    <t>レベル1</t>
    <phoneticPr fontId="14"/>
  </si>
  <si>
    <t>レベル2</t>
    <phoneticPr fontId="14"/>
  </si>
  <si>
    <t>3</t>
    <phoneticPr fontId="14"/>
  </si>
  <si>
    <t>その他の管路</t>
    <rPh sb="2" eb="3">
      <t>タ</t>
    </rPh>
    <rPh sb="4" eb="6">
      <t>カンロ</t>
    </rPh>
    <phoneticPr fontId="14"/>
  </si>
  <si>
    <t>99</t>
    <phoneticPr fontId="14"/>
  </si>
  <si>
    <t>①</t>
    <phoneticPr fontId="14"/>
  </si>
  <si>
    <t>共同管や開発行為に伴って布設された管渠の内、住宅敷地外の部分</t>
    <rPh sb="0" eb="2">
      <t>キョウドウ</t>
    </rPh>
    <rPh sb="2" eb="3">
      <t>カン</t>
    </rPh>
    <rPh sb="4" eb="6">
      <t>カイハツ</t>
    </rPh>
    <rPh sb="6" eb="8">
      <t>コウイ</t>
    </rPh>
    <rPh sb="9" eb="10">
      <t>トモナ</t>
    </rPh>
    <rPh sb="12" eb="14">
      <t>フセツ</t>
    </rPh>
    <rPh sb="17" eb="19">
      <t>カンキョ</t>
    </rPh>
    <rPh sb="20" eb="21">
      <t>ウチ</t>
    </rPh>
    <rPh sb="22" eb="24">
      <t>ジュウタク</t>
    </rPh>
    <rPh sb="24" eb="26">
      <t>シキチ</t>
    </rPh>
    <rPh sb="26" eb="27">
      <t>ガイ</t>
    </rPh>
    <rPh sb="28" eb="30">
      <t>ブブン</t>
    </rPh>
    <phoneticPr fontId="14"/>
  </si>
  <si>
    <t>栗林農業集落地区</t>
    <rPh sb="0" eb="2">
      <t>クリバヤシ</t>
    </rPh>
    <rPh sb="2" eb="4">
      <t>ノウギョウ</t>
    </rPh>
    <rPh sb="4" eb="6">
      <t>シュウラク</t>
    </rPh>
    <rPh sb="6" eb="8">
      <t>チク</t>
    </rPh>
    <phoneticPr fontId="14"/>
  </si>
  <si>
    <t>松原地区</t>
  </si>
  <si>
    <t>嬉石地区</t>
  </si>
  <si>
    <t>釜石地区</t>
  </si>
  <si>
    <t>中妻地区</t>
  </si>
  <si>
    <t>小川地区</t>
  </si>
  <si>
    <t>野田地区</t>
  </si>
  <si>
    <t>小佐野地区</t>
  </si>
  <si>
    <t>松倉地区</t>
  </si>
  <si>
    <t>源太沢地区</t>
  </si>
  <si>
    <t>向定内地区</t>
  </si>
  <si>
    <t>鈴子地区</t>
  </si>
  <si>
    <t>大畑第１地区</t>
  </si>
  <si>
    <t>大畑第２地区</t>
  </si>
  <si>
    <t>上平田地区</t>
  </si>
  <si>
    <t>鵜住居地区</t>
    <rPh sb="0" eb="3">
      <t>ウノスマイ</t>
    </rPh>
    <rPh sb="4" eb="5">
      <t>ク</t>
    </rPh>
    <phoneticPr fontId="14"/>
  </si>
  <si>
    <t>片岸地区</t>
    <rPh sb="0" eb="2">
      <t>カタギシ</t>
    </rPh>
    <rPh sb="3" eb="4">
      <t>ク</t>
    </rPh>
    <phoneticPr fontId="14"/>
  </si>
  <si>
    <t>施工年度ID</t>
    <phoneticPr fontId="11"/>
  </si>
  <si>
    <t>路線番号</t>
    <rPh sb="0" eb="2">
      <t>ロセン</t>
    </rPh>
    <rPh sb="2" eb="4">
      <t>バンゴウ</t>
    </rPh>
    <phoneticPr fontId="11"/>
  </si>
  <si>
    <t>管材質</t>
    <rPh sb="0" eb="1">
      <t>カン</t>
    </rPh>
    <rPh sb="1" eb="3">
      <t>ザイシツ</t>
    </rPh>
    <phoneticPr fontId="11"/>
  </si>
  <si>
    <t>下流地盤</t>
    <rPh sb="0" eb="2">
      <t>カリュウ</t>
    </rPh>
    <rPh sb="2" eb="4">
      <t>ジバン</t>
    </rPh>
    <phoneticPr fontId="11"/>
  </si>
  <si>
    <t>上流ＭＨ地盤</t>
    <rPh sb="0" eb="2">
      <t>ジョウリュウ</t>
    </rPh>
    <rPh sb="4" eb="6">
      <t>ジバン</t>
    </rPh>
    <phoneticPr fontId="11"/>
  </si>
  <si>
    <t>上流ＭＨ管底</t>
    <rPh sb="0" eb="2">
      <t>ジョウリュウ</t>
    </rPh>
    <rPh sb="4" eb="6">
      <t>カンテイ</t>
    </rPh>
    <phoneticPr fontId="11"/>
  </si>
  <si>
    <t>下流ＭＨ管底</t>
    <rPh sb="0" eb="2">
      <t>カリュウ</t>
    </rPh>
    <rPh sb="4" eb="6">
      <t>カンテイ</t>
    </rPh>
    <phoneticPr fontId="11"/>
  </si>
  <si>
    <t>道路路線名</t>
    <rPh sb="0" eb="2">
      <t>ドウロ</t>
    </rPh>
    <rPh sb="2" eb="4">
      <t>ロセン</t>
    </rPh>
    <rPh sb="4" eb="5">
      <t>メイ</t>
    </rPh>
    <phoneticPr fontId="11"/>
  </si>
  <si>
    <t>T-25</t>
  </si>
  <si>
    <r>
      <t>T</t>
    </r>
    <r>
      <rPr>
        <sz val="11"/>
        <color theme="1"/>
        <rFont val="ＭＳ Ｐゴシック"/>
        <family val="2"/>
        <charset val="128"/>
        <scheme val="minor"/>
      </rPr>
      <t>-14</t>
    </r>
    <phoneticPr fontId="11"/>
  </si>
  <si>
    <r>
      <t>T</t>
    </r>
    <r>
      <rPr>
        <sz val="11"/>
        <color theme="1"/>
        <rFont val="ＭＳ Ｐゴシック"/>
        <family val="2"/>
        <charset val="128"/>
        <scheme val="minor"/>
      </rPr>
      <t>-25</t>
    </r>
    <phoneticPr fontId="11"/>
  </si>
  <si>
    <t>T-2</t>
    <phoneticPr fontId="11"/>
  </si>
  <si>
    <t>T-8</t>
    <phoneticPr fontId="11"/>
  </si>
  <si>
    <t>耐荷重</t>
    <rPh sb="0" eb="3">
      <t>タイカジュウ</t>
    </rPh>
    <phoneticPr fontId="11"/>
  </si>
  <si>
    <t>MH122-2</t>
  </si>
  <si>
    <t>上流ＭＨ寸法</t>
    <rPh sb="0" eb="2">
      <t>ジョウリュウ</t>
    </rPh>
    <rPh sb="4" eb="6">
      <t>スンポウ</t>
    </rPh>
    <phoneticPr fontId="11"/>
  </si>
  <si>
    <t>下流ＭＨ寸法</t>
    <rPh sb="0" eb="2">
      <t>カリュウ</t>
    </rPh>
    <rPh sb="4" eb="6">
      <t>スンポウ</t>
    </rPh>
    <phoneticPr fontId="11"/>
  </si>
  <si>
    <t>MH種別</t>
    <rPh sb="2" eb="4">
      <t>シュベツ</t>
    </rPh>
    <phoneticPr fontId="11"/>
  </si>
  <si>
    <t>その他</t>
    <rPh sb="2" eb="3">
      <t>タ</t>
    </rPh>
    <phoneticPr fontId="11"/>
  </si>
  <si>
    <t>管厚</t>
    <rPh sb="0" eb="1">
      <t>カン</t>
    </rPh>
    <rPh sb="1" eb="2">
      <t>アツ</t>
    </rPh>
    <phoneticPr fontId="11"/>
  </si>
  <si>
    <t>上流土被り</t>
    <rPh sb="0" eb="2">
      <t>ジョウリュウ</t>
    </rPh>
    <rPh sb="2" eb="4">
      <t>ドカブ</t>
    </rPh>
    <phoneticPr fontId="11"/>
  </si>
  <si>
    <t>下流土被り</t>
    <rPh sb="0" eb="2">
      <t>カリュウ</t>
    </rPh>
    <rPh sb="2" eb="4">
      <t>ドカブ</t>
    </rPh>
    <phoneticPr fontId="11"/>
  </si>
  <si>
    <t>作業用</t>
    <rPh sb="0" eb="3">
      <t>サギョウヨウ</t>
    </rPh>
    <phoneticPr fontId="11"/>
  </si>
  <si>
    <t>下流側管底</t>
    <rPh sb="0" eb="2">
      <t>カリュウ</t>
    </rPh>
    <rPh sb="2" eb="3">
      <t>ガワ</t>
    </rPh>
    <rPh sb="3" eb="5">
      <t>カンテイ</t>
    </rPh>
    <phoneticPr fontId="11"/>
  </si>
  <si>
    <t>下流側土被</t>
    <rPh sb="0" eb="2">
      <t>カリュウ</t>
    </rPh>
    <rPh sb="2" eb="3">
      <t>ガワ</t>
    </rPh>
    <rPh sb="3" eb="5">
      <t>ドカブ</t>
    </rPh>
    <phoneticPr fontId="11"/>
  </si>
  <si>
    <t>作業用</t>
    <rPh sb="0" eb="3">
      <t>サギョウヨウ</t>
    </rPh>
    <phoneticPr fontId="11"/>
  </si>
  <si>
    <t>空欄</t>
    <rPh sb="0" eb="2">
      <t>クウラン</t>
    </rPh>
    <phoneticPr fontId="11"/>
  </si>
  <si>
    <t>122-1</t>
  </si>
  <si>
    <t>上流側土被</t>
    <rPh sb="0" eb="2">
      <t>ジョウリュウ</t>
    </rPh>
    <rPh sb="2" eb="3">
      <t>ガワ</t>
    </rPh>
    <rPh sb="3" eb="5">
      <t>ドカブ</t>
    </rPh>
    <phoneticPr fontId="11"/>
  </si>
  <si>
    <t>雨水汚水</t>
    <rPh sb="0" eb="1">
      <t>ウ</t>
    </rPh>
    <rPh sb="1" eb="2">
      <t>スイ</t>
    </rPh>
    <rPh sb="2" eb="4">
      <t>オスイ</t>
    </rPh>
    <phoneticPr fontId="11"/>
  </si>
  <si>
    <t>雨・汚水別</t>
    <rPh sb="0" eb="1">
      <t>アマ</t>
    </rPh>
    <rPh sb="2" eb="4">
      <t>オスイ</t>
    </rPh>
    <rPh sb="4" eb="5">
      <t>ベツ</t>
    </rPh>
    <phoneticPr fontId="11"/>
  </si>
  <si>
    <t>人孔コード</t>
    <rPh sb="0" eb="2">
      <t>ジンコウ</t>
    </rPh>
    <phoneticPr fontId="11"/>
  </si>
  <si>
    <t>人孔寸法</t>
    <rPh sb="0" eb="2">
      <t>ジンコウ</t>
    </rPh>
    <rPh sb="2" eb="4">
      <t>スンポウ</t>
    </rPh>
    <phoneticPr fontId="11"/>
  </si>
  <si>
    <t>ＭＨ枝番</t>
    <rPh sb="2" eb="4">
      <t>エダバン</t>
    </rPh>
    <phoneticPr fontId="11"/>
  </si>
  <si>
    <t>現場打ち</t>
    <rPh sb="0" eb="2">
      <t>ゲンバ</t>
    </rPh>
    <rPh sb="2" eb="3">
      <t>ウ</t>
    </rPh>
    <phoneticPr fontId="11"/>
  </si>
  <si>
    <t>無</t>
    <rPh sb="0" eb="1">
      <t>ム</t>
    </rPh>
    <phoneticPr fontId="11"/>
  </si>
  <si>
    <t>ポンプ場</t>
    <rPh sb="3" eb="4">
      <t>ジョウ</t>
    </rPh>
    <phoneticPr fontId="11"/>
  </si>
  <si>
    <t>処理場</t>
    <rPh sb="0" eb="2">
      <t>ショリ</t>
    </rPh>
    <rPh sb="2" eb="3">
      <t>ジョウ</t>
    </rPh>
    <phoneticPr fontId="11"/>
  </si>
  <si>
    <t>不明</t>
    <rPh sb="0" eb="2">
      <t>フメイ</t>
    </rPh>
    <phoneticPr fontId="11"/>
  </si>
  <si>
    <t>伏せ越し</t>
    <rPh sb="0" eb="1">
      <t>フ</t>
    </rPh>
    <rPh sb="2" eb="3">
      <t>コ</t>
    </rPh>
    <phoneticPr fontId="11"/>
  </si>
  <si>
    <t>上流側管底</t>
    <rPh sb="0" eb="2">
      <t>ジョウリュウ</t>
    </rPh>
    <rPh sb="2" eb="3">
      <t>ガワ</t>
    </rPh>
    <rPh sb="3" eb="5">
      <t>カンテイ</t>
    </rPh>
    <phoneticPr fontId="11"/>
  </si>
  <si>
    <t>MH-</t>
    <phoneticPr fontId="11"/>
  </si>
  <si>
    <t>人孔</t>
    <rPh sb="0" eb="2">
      <t>ジンコウ</t>
    </rPh>
    <phoneticPr fontId="11"/>
  </si>
  <si>
    <t>供用開始日</t>
    <rPh sb="0" eb="2">
      <t>キョウヨウ</t>
    </rPh>
    <rPh sb="2" eb="4">
      <t>カイシ</t>
    </rPh>
    <rPh sb="4" eb="5">
      <t>ビ</t>
    </rPh>
    <phoneticPr fontId="11"/>
  </si>
  <si>
    <t>駒木町1号線</t>
    <rPh sb="0" eb="2">
      <t>コマギ</t>
    </rPh>
    <rPh sb="2" eb="3">
      <t>マチ</t>
    </rPh>
    <rPh sb="4" eb="6">
      <t>ゴウセン</t>
    </rPh>
    <phoneticPr fontId="11"/>
  </si>
  <si>
    <t>Ａs</t>
    <phoneticPr fontId="11"/>
  </si>
  <si>
    <t>排除区分</t>
    <rPh sb="0" eb="2">
      <t>ハイジョ</t>
    </rPh>
    <rPh sb="2" eb="4">
      <t>クブン</t>
    </rPh>
    <phoneticPr fontId="11"/>
  </si>
  <si>
    <t>上流MH</t>
    <rPh sb="0" eb="2">
      <t>ジョウリュウ</t>
    </rPh>
    <phoneticPr fontId="11"/>
  </si>
  <si>
    <t>下水排除区分</t>
    <phoneticPr fontId="11"/>
  </si>
  <si>
    <t>下水排除区分ID</t>
    <phoneticPr fontId="11"/>
  </si>
  <si>
    <t>幹線枝線</t>
    <rPh sb="0" eb="2">
      <t>カンセン</t>
    </rPh>
    <rPh sb="2" eb="4">
      <t>エダセン</t>
    </rPh>
    <phoneticPr fontId="11"/>
  </si>
  <si>
    <t>下流MH</t>
    <rPh sb="0" eb="1">
      <t>シタ</t>
    </rPh>
    <phoneticPr fontId="11"/>
  </si>
  <si>
    <t>路線番号</t>
    <rPh sb="0" eb="2">
      <t>ロセン</t>
    </rPh>
    <rPh sb="2" eb="4">
      <t>バンゴウ</t>
    </rPh>
    <phoneticPr fontId="11"/>
  </si>
  <si>
    <t>管渠番号</t>
    <rPh sb="0" eb="2">
      <t>カンキョ</t>
    </rPh>
    <rPh sb="2" eb="4">
      <t>バンゴウ</t>
    </rPh>
    <phoneticPr fontId="11"/>
  </si>
  <si>
    <t>管形状ID</t>
    <rPh sb="0" eb="1">
      <t>カン</t>
    </rPh>
    <rPh sb="1" eb="3">
      <t>ケイジョウ</t>
    </rPh>
    <phoneticPr fontId="11"/>
  </si>
  <si>
    <t>管材質ID</t>
    <rPh sb="0" eb="1">
      <t>カン</t>
    </rPh>
    <rPh sb="1" eb="3">
      <t>ザイシツ</t>
    </rPh>
    <phoneticPr fontId="11"/>
  </si>
  <si>
    <t>管記号ID</t>
    <rPh sb="0" eb="1">
      <t>カン</t>
    </rPh>
    <rPh sb="1" eb="3">
      <t>キゴウ</t>
    </rPh>
    <phoneticPr fontId="11"/>
  </si>
  <si>
    <t>雨水</t>
    <rPh sb="0" eb="1">
      <t>アメ</t>
    </rPh>
    <rPh sb="1" eb="2">
      <t>スイ</t>
    </rPh>
    <phoneticPr fontId="11"/>
  </si>
  <si>
    <t>流下ID</t>
    <rPh sb="0" eb="2">
      <t>リュウカ</t>
    </rPh>
    <phoneticPr fontId="11"/>
  </si>
  <si>
    <t>作業用</t>
    <rPh sb="0" eb="2">
      <t>サギョウ</t>
    </rPh>
    <rPh sb="2" eb="3">
      <t>ヨウ</t>
    </rPh>
    <phoneticPr fontId="11"/>
  </si>
  <si>
    <t>幹・枝線</t>
    <rPh sb="0" eb="1">
      <t>ミキ</t>
    </rPh>
    <rPh sb="2" eb="3">
      <t>エダ</t>
    </rPh>
    <rPh sb="3" eb="4">
      <t>セン</t>
    </rPh>
    <phoneticPr fontId="11"/>
  </si>
  <si>
    <t>接続先</t>
    <rPh sb="0" eb="2">
      <t>セツゾク</t>
    </rPh>
    <rPh sb="2" eb="3">
      <t>サキ</t>
    </rPh>
    <phoneticPr fontId="11"/>
  </si>
  <si>
    <t>取付管</t>
    <rPh sb="0" eb="3">
      <t>トリツケカン</t>
    </rPh>
    <phoneticPr fontId="11"/>
  </si>
  <si>
    <t>取付管材質</t>
    <rPh sb="0" eb="2">
      <t>トリツケ</t>
    </rPh>
    <rPh sb="2" eb="3">
      <t>カン</t>
    </rPh>
    <rPh sb="3" eb="5">
      <t>ザイシツ</t>
    </rPh>
    <phoneticPr fontId="11"/>
  </si>
  <si>
    <t>管渠施設番号</t>
    <rPh sb="0" eb="2">
      <t>カンキョ</t>
    </rPh>
    <rPh sb="2" eb="4">
      <t>シセツ</t>
    </rPh>
    <rPh sb="4" eb="6">
      <t>バンゴウ</t>
    </rPh>
    <phoneticPr fontId="11"/>
  </si>
  <si>
    <t>施設番号</t>
    <rPh sb="0" eb="2">
      <t>シセツ</t>
    </rPh>
    <rPh sb="2" eb="4">
      <t>バンゴウ</t>
    </rPh>
    <phoneticPr fontId="11"/>
  </si>
  <si>
    <t>公設桝</t>
    <rPh sb="0" eb="2">
      <t>コウセツ</t>
    </rPh>
    <rPh sb="2" eb="3">
      <t>マス</t>
    </rPh>
    <phoneticPr fontId="11"/>
  </si>
  <si>
    <t>マンホール</t>
    <phoneticPr fontId="11"/>
  </si>
  <si>
    <t xml:space="preserve">不明 </t>
    <phoneticPr fontId="11"/>
  </si>
  <si>
    <t>公設桝蓋種別</t>
    <rPh sb="0" eb="2">
      <t>コウセツ</t>
    </rPh>
    <rPh sb="2" eb="3">
      <t>マス</t>
    </rPh>
    <rPh sb="3" eb="4">
      <t>フタ</t>
    </rPh>
    <rPh sb="4" eb="6">
      <t>シュベツ</t>
    </rPh>
    <phoneticPr fontId="11"/>
  </si>
  <si>
    <t>マス蓋種別ID</t>
    <phoneticPr fontId="11"/>
  </si>
  <si>
    <t>施工年度ID</t>
  </si>
  <si>
    <t>№</t>
  </si>
  <si>
    <t>№</t>
    <phoneticPr fontId="11"/>
  </si>
  <si>
    <t>日付</t>
    <rPh sb="0" eb="2">
      <t>ヒヅケ</t>
    </rPh>
    <phoneticPr fontId="11"/>
  </si>
  <si>
    <t>担当</t>
    <rPh sb="0" eb="2">
      <t>タントウ</t>
    </rPh>
    <phoneticPr fontId="11"/>
  </si>
  <si>
    <t>記事</t>
    <rPh sb="0" eb="2">
      <t>キジ</t>
    </rPh>
    <phoneticPr fontId="11"/>
  </si>
  <si>
    <t>佐野</t>
    <rPh sb="0" eb="2">
      <t>サノ</t>
    </rPh>
    <phoneticPr fontId="11"/>
  </si>
  <si>
    <t>(m)</t>
    <phoneticPr fontId="11"/>
  </si>
  <si>
    <t>(㎜)</t>
    <phoneticPr fontId="11"/>
  </si>
  <si>
    <t>(ｍ)</t>
    <phoneticPr fontId="11"/>
  </si>
  <si>
    <t>リンク用Ⅰ</t>
    <rPh sb="3" eb="4">
      <t>ヨウ</t>
    </rPh>
    <phoneticPr fontId="11"/>
  </si>
  <si>
    <t>リンク用Ⅱ</t>
    <rPh sb="3" eb="4">
      <t>ヨウ</t>
    </rPh>
    <phoneticPr fontId="11"/>
  </si>
  <si>
    <t>(‰)</t>
    <phoneticPr fontId="11"/>
  </si>
  <si>
    <t>(リスト)</t>
    <phoneticPr fontId="11"/>
  </si>
  <si>
    <t>(リスト)</t>
    <phoneticPr fontId="11"/>
  </si>
  <si>
    <t>(リスト)</t>
    <phoneticPr fontId="11"/>
  </si>
  <si>
    <t>予備②</t>
    <rPh sb="0" eb="2">
      <t>ヨビ</t>
    </rPh>
    <phoneticPr fontId="11"/>
  </si>
  <si>
    <t>予備①</t>
    <rPh sb="0" eb="2">
      <t>ヨビ</t>
    </rPh>
    <phoneticPr fontId="11"/>
  </si>
  <si>
    <t>書式作成(α版)</t>
    <rPh sb="0" eb="2">
      <t>ショシキ</t>
    </rPh>
    <rPh sb="2" eb="4">
      <t>サクセイ</t>
    </rPh>
    <rPh sb="6" eb="7">
      <t>バン</t>
    </rPh>
    <phoneticPr fontId="11"/>
  </si>
  <si>
    <t>version</t>
    <phoneticPr fontId="11"/>
  </si>
  <si>
    <t>α版</t>
    <rPh sb="1" eb="2">
      <t>バン</t>
    </rPh>
    <phoneticPr fontId="11"/>
  </si>
  <si>
    <t>β版</t>
    <rPh sb="1" eb="2">
      <t>バン</t>
    </rPh>
    <phoneticPr fontId="11"/>
  </si>
  <si>
    <t>製品版</t>
    <rPh sb="0" eb="2">
      <t>セイヒン</t>
    </rPh>
    <rPh sb="2" eb="3">
      <t>バン</t>
    </rPh>
    <phoneticPr fontId="11"/>
  </si>
  <si>
    <t>α版-0.1</t>
    <rPh sb="1" eb="2">
      <t>バン</t>
    </rPh>
    <phoneticPr fontId="11"/>
  </si>
  <si>
    <t>入力項目</t>
    <rPh sb="0" eb="2">
      <t>ニュウリョク</t>
    </rPh>
    <rPh sb="2" eb="4">
      <t>コウモク</t>
    </rPh>
    <phoneticPr fontId="11"/>
  </si>
  <si>
    <t>入力方式</t>
    <rPh sb="0" eb="2">
      <t>ニュウリョク</t>
    </rPh>
    <rPh sb="2" eb="4">
      <t>ホウシキ</t>
    </rPh>
    <phoneticPr fontId="11"/>
  </si>
  <si>
    <t>m単位・小数点以下3桁</t>
    <rPh sb="1" eb="3">
      <t>タンイ</t>
    </rPh>
    <rPh sb="4" eb="7">
      <t>ショウスウテン</t>
    </rPh>
    <rPh sb="7" eb="9">
      <t>イカ</t>
    </rPh>
    <rPh sb="10" eb="11">
      <t>ケタ</t>
    </rPh>
    <phoneticPr fontId="11"/>
  </si>
  <si>
    <t>ｍ単位・小数点以下2桁</t>
    <rPh sb="1" eb="3">
      <t>タンイ</t>
    </rPh>
    <rPh sb="4" eb="7">
      <t>ショウスウテン</t>
    </rPh>
    <rPh sb="7" eb="9">
      <t>イカ</t>
    </rPh>
    <rPh sb="10" eb="11">
      <t>ケタ</t>
    </rPh>
    <phoneticPr fontId="11"/>
  </si>
  <si>
    <t>㎜単位</t>
    <rPh sb="1" eb="3">
      <t>タンイ</t>
    </rPh>
    <phoneticPr fontId="11"/>
  </si>
  <si>
    <t>ｍ単位・小数点以下3桁</t>
    <rPh sb="1" eb="3">
      <t>タンイ</t>
    </rPh>
    <rPh sb="4" eb="7">
      <t>ショウスウテン</t>
    </rPh>
    <rPh sb="7" eb="9">
      <t>イカ</t>
    </rPh>
    <rPh sb="10" eb="11">
      <t>ケタ</t>
    </rPh>
    <phoneticPr fontId="11"/>
  </si>
  <si>
    <t>‰単位・小数点以下1桁</t>
    <rPh sb="1" eb="3">
      <t>タンイ</t>
    </rPh>
    <rPh sb="4" eb="7">
      <t>ショウスウテン</t>
    </rPh>
    <rPh sb="7" eb="9">
      <t>イカ</t>
    </rPh>
    <rPh sb="10" eb="11">
      <t>ケタ</t>
    </rPh>
    <phoneticPr fontId="11"/>
  </si>
  <si>
    <t>リスト選択式</t>
    <rPh sb="3" eb="5">
      <t>センタク</t>
    </rPh>
    <rPh sb="5" eb="6">
      <t>シキ</t>
    </rPh>
    <phoneticPr fontId="11"/>
  </si>
  <si>
    <t>設計書より直接入力</t>
    <rPh sb="0" eb="3">
      <t>セッケイショ</t>
    </rPh>
    <rPh sb="5" eb="7">
      <t>チョクセツ</t>
    </rPh>
    <rPh sb="7" eb="9">
      <t>ニュウリョク</t>
    </rPh>
    <phoneticPr fontId="11"/>
  </si>
  <si>
    <t>路線名又は私道</t>
    <rPh sb="0" eb="2">
      <t>ロセン</t>
    </rPh>
    <rPh sb="2" eb="3">
      <t>メイ</t>
    </rPh>
    <rPh sb="3" eb="4">
      <t>マタ</t>
    </rPh>
    <rPh sb="5" eb="7">
      <t>シドウ</t>
    </rPh>
    <phoneticPr fontId="11"/>
  </si>
  <si>
    <t>管渠布設地表層記入</t>
    <rPh sb="0" eb="2">
      <t>カンキョ</t>
    </rPh>
    <rPh sb="2" eb="4">
      <t>フセツ</t>
    </rPh>
    <rPh sb="4" eb="5">
      <t>チ</t>
    </rPh>
    <rPh sb="5" eb="7">
      <t>ヒョウソウ</t>
    </rPh>
    <rPh sb="7" eb="9">
      <t>キニュウ</t>
    </rPh>
    <phoneticPr fontId="11"/>
  </si>
  <si>
    <t>私道の場合は土地所有者</t>
    <rPh sb="0" eb="2">
      <t>シドウ</t>
    </rPh>
    <rPh sb="3" eb="5">
      <t>バアイ</t>
    </rPh>
    <rPh sb="6" eb="8">
      <t>トチ</t>
    </rPh>
    <rPh sb="8" eb="10">
      <t>ショユウ</t>
    </rPh>
    <rPh sb="10" eb="11">
      <t>シャ</t>
    </rPh>
    <phoneticPr fontId="11"/>
  </si>
  <si>
    <t>開削・推進等</t>
    <rPh sb="0" eb="2">
      <t>カイサク</t>
    </rPh>
    <rPh sb="3" eb="5">
      <t>スイシン</t>
    </rPh>
    <rPh sb="5" eb="6">
      <t>トウ</t>
    </rPh>
    <phoneticPr fontId="11"/>
  </si>
  <si>
    <t>拡張用(使用しない)</t>
    <rPh sb="0" eb="3">
      <t>カクチョウヨウ</t>
    </rPh>
    <rPh sb="4" eb="6">
      <t>シヨウ</t>
    </rPh>
    <phoneticPr fontId="11"/>
  </si>
  <si>
    <t>公設桝の使用者名</t>
    <rPh sb="0" eb="2">
      <t>コウセツ</t>
    </rPh>
    <rPh sb="2" eb="3">
      <t>マス</t>
    </rPh>
    <rPh sb="4" eb="7">
      <t>シヨウシャ</t>
    </rPh>
    <rPh sb="7" eb="8">
      <t>メイ</t>
    </rPh>
    <phoneticPr fontId="11"/>
  </si>
  <si>
    <t>詳細説明</t>
    <rPh sb="0" eb="2">
      <t>ショウサイ</t>
    </rPh>
    <rPh sb="2" eb="4">
      <t>セツメイ</t>
    </rPh>
    <phoneticPr fontId="11"/>
  </si>
  <si>
    <t>工事設計書記載の番号を記入。通常は各マンホールに記載されている。</t>
    <rPh sb="0" eb="2">
      <t>コウジ</t>
    </rPh>
    <rPh sb="2" eb="5">
      <t>セッケイショ</t>
    </rPh>
    <rPh sb="5" eb="7">
      <t>キサイ</t>
    </rPh>
    <rPh sb="8" eb="10">
      <t>バンゴウ</t>
    </rPh>
    <rPh sb="11" eb="13">
      <t>キニュウ</t>
    </rPh>
    <rPh sb="14" eb="16">
      <t>ツウジョウ</t>
    </rPh>
    <rPh sb="17" eb="18">
      <t>カク</t>
    </rPh>
    <rPh sb="24" eb="26">
      <t>キサイ</t>
    </rPh>
    <phoneticPr fontId="11"/>
  </si>
  <si>
    <t>工事設計書記載の路線番号(『251』、『321-1』)等を記入する。</t>
    <rPh sb="0" eb="2">
      <t>コウジ</t>
    </rPh>
    <rPh sb="2" eb="5">
      <t>セッケイショ</t>
    </rPh>
    <rPh sb="5" eb="7">
      <t>キサイ</t>
    </rPh>
    <rPh sb="8" eb="10">
      <t>ロセン</t>
    </rPh>
    <rPh sb="10" eb="12">
      <t>バンゴウ</t>
    </rPh>
    <rPh sb="27" eb="28">
      <t>トウ</t>
    </rPh>
    <rPh sb="29" eb="31">
      <t>キニュウ</t>
    </rPh>
    <phoneticPr fontId="11"/>
  </si>
  <si>
    <t>通常は使用しない。工事変更や割込みマンホールを設置した場合に、割振る。</t>
    <rPh sb="0" eb="2">
      <t>ツウジョウ</t>
    </rPh>
    <rPh sb="3" eb="5">
      <t>シヨウ</t>
    </rPh>
    <rPh sb="9" eb="11">
      <t>コウジ</t>
    </rPh>
    <rPh sb="11" eb="13">
      <t>ヘンコウ</t>
    </rPh>
    <rPh sb="14" eb="16">
      <t>ワリコ</t>
    </rPh>
    <rPh sb="23" eb="25">
      <t>セッチ</t>
    </rPh>
    <rPh sb="27" eb="29">
      <t>バアイ</t>
    </rPh>
    <rPh sb="31" eb="33">
      <t>ワリフ</t>
    </rPh>
    <phoneticPr fontId="11"/>
  </si>
  <si>
    <t>竣工データを記入。</t>
    <rPh sb="0" eb="2">
      <t>シュンコウ</t>
    </rPh>
    <rPh sb="6" eb="8">
      <t>キニュウ</t>
    </rPh>
    <phoneticPr fontId="11"/>
  </si>
  <si>
    <t>設置したMH種別記入。</t>
    <rPh sb="0" eb="2">
      <t>セッチ</t>
    </rPh>
    <rPh sb="6" eb="8">
      <t>シュベツ</t>
    </rPh>
    <rPh sb="8" eb="10">
      <t>キニュウ</t>
    </rPh>
    <phoneticPr fontId="11"/>
  </si>
  <si>
    <t>雨水・汚水の別を記入する。</t>
    <rPh sb="0" eb="2">
      <t>ウスイ</t>
    </rPh>
    <rPh sb="3" eb="5">
      <t>オスイ</t>
    </rPh>
    <rPh sb="6" eb="7">
      <t>ベツ</t>
    </rPh>
    <rPh sb="8" eb="10">
      <t>キニュウ</t>
    </rPh>
    <phoneticPr fontId="11"/>
  </si>
  <si>
    <t>幹線・枝線の別を記入する。</t>
    <rPh sb="0" eb="2">
      <t>カンセン</t>
    </rPh>
    <rPh sb="3" eb="4">
      <t>エダ</t>
    </rPh>
    <rPh sb="4" eb="5">
      <t>セン</t>
    </rPh>
    <rPh sb="6" eb="7">
      <t>ベツ</t>
    </rPh>
    <rPh sb="8" eb="10">
      <t>キニュウ</t>
    </rPh>
    <phoneticPr fontId="11"/>
  </si>
  <si>
    <t>マンホールの深さを記入。小数点以下2桁まで記入。</t>
    <rPh sb="6" eb="7">
      <t>フカ</t>
    </rPh>
    <rPh sb="9" eb="11">
      <t>キニュウ</t>
    </rPh>
    <rPh sb="12" eb="15">
      <t>ショウスウテン</t>
    </rPh>
    <rPh sb="15" eb="17">
      <t>イカ</t>
    </rPh>
    <rPh sb="18" eb="19">
      <t>ケタ</t>
    </rPh>
    <rPh sb="21" eb="23">
      <t>キニュウ</t>
    </rPh>
    <phoneticPr fontId="11"/>
  </si>
  <si>
    <t>リストより選択して記入。</t>
    <rPh sb="5" eb="7">
      <t>センタク</t>
    </rPh>
    <rPh sb="9" eb="11">
      <t>キニュウ</t>
    </rPh>
    <phoneticPr fontId="11"/>
  </si>
  <si>
    <t>路線名を記入する。</t>
    <rPh sb="0" eb="2">
      <t>ロセン</t>
    </rPh>
    <rPh sb="2" eb="3">
      <t>メイ</t>
    </rPh>
    <rPh sb="4" eb="6">
      <t>キニュウ</t>
    </rPh>
    <phoneticPr fontId="11"/>
  </si>
  <si>
    <t>副管の有無をリストから選択して記入。</t>
    <rPh sb="0" eb="2">
      <t>フクカン</t>
    </rPh>
    <rPh sb="3" eb="5">
      <t>ウム</t>
    </rPh>
    <rPh sb="11" eb="13">
      <t>センタク</t>
    </rPh>
    <rPh sb="15" eb="17">
      <t>キニュウ</t>
    </rPh>
    <phoneticPr fontId="11"/>
  </si>
  <si>
    <t>通常は使用しない。一つのマンホールから2本以上流出管がある場合に使用。</t>
    <rPh sb="0" eb="2">
      <t>ツウジョウ</t>
    </rPh>
    <rPh sb="3" eb="5">
      <t>シヨウ</t>
    </rPh>
    <rPh sb="9" eb="10">
      <t>ヒト</t>
    </rPh>
    <rPh sb="20" eb="21">
      <t>ホン</t>
    </rPh>
    <rPh sb="21" eb="23">
      <t>イジョウ</t>
    </rPh>
    <rPh sb="23" eb="25">
      <t>リュウシュツ</t>
    </rPh>
    <rPh sb="25" eb="26">
      <t>カン</t>
    </rPh>
    <rPh sb="29" eb="31">
      <t>バアイ</t>
    </rPh>
    <rPh sb="32" eb="34">
      <t>シヨウ</t>
    </rPh>
    <phoneticPr fontId="11"/>
  </si>
  <si>
    <t>管渠の管径を記入。</t>
    <rPh sb="0" eb="2">
      <t>カンキョ</t>
    </rPh>
    <rPh sb="3" eb="5">
      <t>カンケイ</t>
    </rPh>
    <rPh sb="6" eb="8">
      <t>キニュウ</t>
    </rPh>
    <phoneticPr fontId="11"/>
  </si>
  <si>
    <t>竣工データを記入。小数点以下3桁まで記入。</t>
    <rPh sb="0" eb="2">
      <t>シュンコウ</t>
    </rPh>
    <rPh sb="6" eb="8">
      <t>キニュウ</t>
    </rPh>
    <rPh sb="9" eb="12">
      <t>ショウスウテン</t>
    </rPh>
    <rPh sb="12" eb="14">
      <t>イカ</t>
    </rPh>
    <rPh sb="15" eb="16">
      <t>ケタ</t>
    </rPh>
    <rPh sb="18" eb="20">
      <t>キニュウ</t>
    </rPh>
    <phoneticPr fontId="11"/>
  </si>
  <si>
    <t>竣工データを記入。小数点以下2桁まで記入。</t>
    <rPh sb="0" eb="2">
      <t>シュンコウ</t>
    </rPh>
    <rPh sb="6" eb="8">
      <t>キニュウ</t>
    </rPh>
    <rPh sb="9" eb="12">
      <t>ショウスウテン</t>
    </rPh>
    <rPh sb="12" eb="14">
      <t>イカ</t>
    </rPh>
    <rPh sb="15" eb="16">
      <t>ケタ</t>
    </rPh>
    <rPh sb="18" eb="20">
      <t>キニュウ</t>
    </rPh>
    <phoneticPr fontId="11"/>
  </si>
  <si>
    <t>竣工データを記入。小数点以下1桁まで記入。</t>
    <rPh sb="0" eb="2">
      <t>シュンコウ</t>
    </rPh>
    <rPh sb="6" eb="8">
      <t>キニュウ</t>
    </rPh>
    <rPh sb="9" eb="12">
      <t>ショウスウテン</t>
    </rPh>
    <rPh sb="12" eb="14">
      <t>イカ</t>
    </rPh>
    <rPh sb="15" eb="16">
      <t>ケタ</t>
    </rPh>
    <rPh sb="18" eb="20">
      <t>キニュウ</t>
    </rPh>
    <phoneticPr fontId="11"/>
  </si>
  <si>
    <t>管材質を選択し記入。</t>
    <rPh sb="0" eb="1">
      <t>カン</t>
    </rPh>
    <rPh sb="1" eb="3">
      <t>ザイシツ</t>
    </rPh>
    <rPh sb="4" eb="6">
      <t>センタク</t>
    </rPh>
    <rPh sb="7" eb="9">
      <t>キニュウ</t>
    </rPh>
    <phoneticPr fontId="11"/>
  </si>
  <si>
    <t>路線名を記入。</t>
    <rPh sb="0" eb="2">
      <t>ロセン</t>
    </rPh>
    <rPh sb="2" eb="3">
      <t>メイ</t>
    </rPh>
    <rPh sb="4" eb="6">
      <t>キニュウ</t>
    </rPh>
    <phoneticPr fontId="11"/>
  </si>
  <si>
    <t>管渠が入っている道路の表層舗装構成を記入。</t>
    <rPh sb="0" eb="2">
      <t>カンキョ</t>
    </rPh>
    <rPh sb="3" eb="4">
      <t>ハイ</t>
    </rPh>
    <rPh sb="8" eb="10">
      <t>ドウロ</t>
    </rPh>
    <rPh sb="11" eb="13">
      <t>ヒョウソウ</t>
    </rPh>
    <rPh sb="13" eb="15">
      <t>ホソウ</t>
    </rPh>
    <rPh sb="15" eb="17">
      <t>コウセイ</t>
    </rPh>
    <rPh sb="18" eb="20">
      <t>キニュウ</t>
    </rPh>
    <phoneticPr fontId="11"/>
  </si>
  <si>
    <t>道路の管理者又は私道の所有者を記入。</t>
    <rPh sb="0" eb="2">
      <t>ドウロ</t>
    </rPh>
    <rPh sb="3" eb="6">
      <t>カンリシャ</t>
    </rPh>
    <rPh sb="6" eb="7">
      <t>マタ</t>
    </rPh>
    <rPh sb="8" eb="9">
      <t>ワタクシ</t>
    </rPh>
    <rPh sb="9" eb="10">
      <t>ドウ</t>
    </rPh>
    <rPh sb="11" eb="14">
      <t>ショユウシャ</t>
    </rPh>
    <rPh sb="15" eb="17">
      <t>キニュウ</t>
    </rPh>
    <phoneticPr fontId="11"/>
  </si>
  <si>
    <t>管渠の布設工法を記入。(開削、推進等)</t>
    <rPh sb="0" eb="2">
      <t>カンキョ</t>
    </rPh>
    <rPh sb="3" eb="5">
      <t>フセツ</t>
    </rPh>
    <rPh sb="5" eb="7">
      <t>コウホウ</t>
    </rPh>
    <rPh sb="8" eb="10">
      <t>キニュウ</t>
    </rPh>
    <rPh sb="12" eb="14">
      <t>カイサク</t>
    </rPh>
    <rPh sb="15" eb="17">
      <t>スイシン</t>
    </rPh>
    <rPh sb="17" eb="18">
      <t>トウ</t>
    </rPh>
    <phoneticPr fontId="11"/>
  </si>
  <si>
    <t>自然流下、圧送から選択。</t>
    <rPh sb="0" eb="2">
      <t>シゼン</t>
    </rPh>
    <rPh sb="2" eb="4">
      <t>リュウカ</t>
    </rPh>
    <rPh sb="5" eb="7">
      <t>アッソウ</t>
    </rPh>
    <rPh sb="9" eb="11">
      <t>センタク</t>
    </rPh>
    <phoneticPr fontId="11"/>
  </si>
  <si>
    <t>管渠の形状を選択。</t>
    <rPh sb="0" eb="2">
      <t>カンキョ</t>
    </rPh>
    <rPh sb="3" eb="5">
      <t>ケイジョウ</t>
    </rPh>
    <rPh sb="6" eb="8">
      <t>センタク</t>
    </rPh>
    <phoneticPr fontId="11"/>
  </si>
  <si>
    <t>上流側から順番に番号を割り振って記入。</t>
    <rPh sb="0" eb="2">
      <t>ジョウリュウ</t>
    </rPh>
    <rPh sb="2" eb="3">
      <t>ガワ</t>
    </rPh>
    <rPh sb="5" eb="7">
      <t>ジュンバン</t>
    </rPh>
    <rPh sb="8" eb="10">
      <t>バンゴウ</t>
    </rPh>
    <rPh sb="11" eb="12">
      <t>ワ</t>
    </rPh>
    <rPh sb="13" eb="14">
      <t>フ</t>
    </rPh>
    <rPh sb="16" eb="18">
      <t>キニュウ</t>
    </rPh>
    <phoneticPr fontId="11"/>
  </si>
  <si>
    <t>取付管管径を記入。</t>
    <rPh sb="0" eb="3">
      <t>トリツケカン</t>
    </rPh>
    <rPh sb="3" eb="5">
      <t>カンケイ</t>
    </rPh>
    <rPh sb="6" eb="8">
      <t>キニュウ</t>
    </rPh>
    <phoneticPr fontId="11"/>
  </si>
  <si>
    <t>公設桝を使用する対象者を記入。工事図面に記載されている名称を使用の事。</t>
    <rPh sb="0" eb="2">
      <t>コウセツ</t>
    </rPh>
    <rPh sb="2" eb="3">
      <t>マス</t>
    </rPh>
    <rPh sb="4" eb="6">
      <t>シヨウ</t>
    </rPh>
    <rPh sb="8" eb="11">
      <t>タイショウシャ</t>
    </rPh>
    <rPh sb="12" eb="14">
      <t>キニュウ</t>
    </rPh>
    <rPh sb="15" eb="17">
      <t>コウジ</t>
    </rPh>
    <rPh sb="17" eb="19">
      <t>ズメン</t>
    </rPh>
    <rPh sb="20" eb="22">
      <t>キサイ</t>
    </rPh>
    <rPh sb="27" eb="29">
      <t>メイショウ</t>
    </rPh>
    <rPh sb="30" eb="32">
      <t>シヨウ</t>
    </rPh>
    <rPh sb="33" eb="34">
      <t>コト</t>
    </rPh>
    <phoneticPr fontId="11"/>
  </si>
  <si>
    <t>使用した管材質を選択。</t>
    <rPh sb="0" eb="2">
      <t>シヨウ</t>
    </rPh>
    <rPh sb="4" eb="5">
      <t>カン</t>
    </rPh>
    <rPh sb="5" eb="7">
      <t>ザイシツ</t>
    </rPh>
    <rPh sb="8" eb="10">
      <t>センタク</t>
    </rPh>
    <phoneticPr fontId="11"/>
  </si>
  <si>
    <t>公設桝の蓋に該当するものを選択。</t>
    <rPh sb="0" eb="2">
      <t>コウセツ</t>
    </rPh>
    <rPh sb="2" eb="3">
      <t>マス</t>
    </rPh>
    <rPh sb="4" eb="5">
      <t>フタ</t>
    </rPh>
    <rPh sb="6" eb="8">
      <t>ガイトウ</t>
    </rPh>
    <rPh sb="13" eb="15">
      <t>センタク</t>
    </rPh>
    <phoneticPr fontId="11"/>
  </si>
  <si>
    <t>○各項目に関する説明事項</t>
    <rPh sb="1" eb="4">
      <t>カクコウモク</t>
    </rPh>
    <rPh sb="5" eb="6">
      <t>カン</t>
    </rPh>
    <rPh sb="8" eb="10">
      <t>セツメイ</t>
    </rPh>
    <rPh sb="10" eb="12">
      <t>ジコウ</t>
    </rPh>
    <phoneticPr fontId="11"/>
  </si>
  <si>
    <t>管渠の上流マンホールにつけられている名称・番号を、選択する。マンホールデータを記入すると選択できるようになる。</t>
    <rPh sb="0" eb="2">
      <t>カンキョ</t>
    </rPh>
    <rPh sb="3" eb="5">
      <t>ジョウリュウ</t>
    </rPh>
    <rPh sb="18" eb="20">
      <t>メイショウ</t>
    </rPh>
    <rPh sb="21" eb="23">
      <t>バンゴウ</t>
    </rPh>
    <rPh sb="25" eb="27">
      <t>センタク</t>
    </rPh>
    <rPh sb="39" eb="41">
      <t>キニュウ</t>
    </rPh>
    <rPh sb="44" eb="46">
      <t>センタク</t>
    </rPh>
    <phoneticPr fontId="11"/>
  </si>
  <si>
    <t>管渠の下流マンホールにつけられている名称・番号を、選択する。マンホールデータを記入すると選択できるようになる。</t>
    <rPh sb="0" eb="2">
      <t>カンキョ</t>
    </rPh>
    <rPh sb="3" eb="5">
      <t>カリュウ</t>
    </rPh>
    <rPh sb="18" eb="20">
      <t>メイショウ</t>
    </rPh>
    <rPh sb="21" eb="23">
      <t>バンゴウ</t>
    </rPh>
    <rPh sb="25" eb="27">
      <t>センタク</t>
    </rPh>
    <phoneticPr fontId="11"/>
  </si>
  <si>
    <t>取付管の接続先施設名称・番号を記入。マンホールへ直接接続は下流管渠に含める。マンホールデータを記入すると選択できるようになる。</t>
    <rPh sb="0" eb="3">
      <t>トリツケカン</t>
    </rPh>
    <rPh sb="4" eb="6">
      <t>セツゾク</t>
    </rPh>
    <rPh sb="6" eb="7">
      <t>サキ</t>
    </rPh>
    <rPh sb="7" eb="9">
      <t>シセツ</t>
    </rPh>
    <rPh sb="9" eb="11">
      <t>メイショウ</t>
    </rPh>
    <rPh sb="12" eb="14">
      <t>バンゴウ</t>
    </rPh>
    <rPh sb="15" eb="17">
      <t>キニュウ</t>
    </rPh>
    <rPh sb="24" eb="26">
      <t>チョクセツ</t>
    </rPh>
    <rPh sb="26" eb="28">
      <t>セツゾク</t>
    </rPh>
    <rPh sb="29" eb="31">
      <t>カリュウ</t>
    </rPh>
    <rPh sb="31" eb="33">
      <t>カンキョ</t>
    </rPh>
    <rPh sb="34" eb="35">
      <t>フク</t>
    </rPh>
    <phoneticPr fontId="11"/>
  </si>
  <si>
    <t>取付管の接続先施設を選択する。</t>
    <rPh sb="0" eb="3">
      <t>トリツケカン</t>
    </rPh>
    <rPh sb="4" eb="6">
      <t>セツゾク</t>
    </rPh>
    <rPh sb="6" eb="7">
      <t>サキ</t>
    </rPh>
    <rPh sb="7" eb="9">
      <t>シセツ</t>
    </rPh>
    <rPh sb="10" eb="12">
      <t>センタク</t>
    </rPh>
    <phoneticPr fontId="11"/>
  </si>
  <si>
    <t>公設桝のマス径に該当するものを選択する。</t>
    <rPh sb="0" eb="2">
      <t>コウセツ</t>
    </rPh>
    <rPh sb="2" eb="3">
      <t>マス</t>
    </rPh>
    <rPh sb="6" eb="7">
      <t>ケイ</t>
    </rPh>
    <rPh sb="8" eb="10">
      <t>ガイトウ</t>
    </rPh>
    <rPh sb="15" eb="17">
      <t>センタク</t>
    </rPh>
    <phoneticPr fontId="11"/>
  </si>
  <si>
    <t>使用しない。</t>
    <rPh sb="0" eb="2">
      <t>シヨウ</t>
    </rPh>
    <phoneticPr fontId="11"/>
  </si>
  <si>
    <t>MH寸法①</t>
    <rPh sb="2" eb="4">
      <t>スンポウ</t>
    </rPh>
    <phoneticPr fontId="11"/>
  </si>
  <si>
    <t>MH寸法②</t>
    <rPh sb="2" eb="4">
      <t>スンポウ</t>
    </rPh>
    <phoneticPr fontId="11"/>
  </si>
  <si>
    <t>マンホール底辺寸法を記入。四角、楕円型の場合は『長×短』の形式で記入。</t>
    <rPh sb="5" eb="7">
      <t>テイヘン</t>
    </rPh>
    <rPh sb="7" eb="9">
      <t>スンポウ</t>
    </rPh>
    <rPh sb="10" eb="12">
      <t>キニュウ</t>
    </rPh>
    <rPh sb="13" eb="14">
      <t>４</t>
    </rPh>
    <rPh sb="16" eb="18">
      <t>ダエン</t>
    </rPh>
    <rPh sb="18" eb="19">
      <t>ガタ</t>
    </rPh>
    <rPh sb="20" eb="22">
      <t>バアイ</t>
    </rPh>
    <rPh sb="24" eb="25">
      <t>チョウ</t>
    </rPh>
    <rPh sb="26" eb="27">
      <t>タン</t>
    </rPh>
    <rPh sb="29" eb="31">
      <t>ケイシキ</t>
    </rPh>
    <rPh sb="32" eb="34">
      <t>キニュウ</t>
    </rPh>
    <phoneticPr fontId="11"/>
  </si>
  <si>
    <t>佐野</t>
    <rPh sb="0" eb="2">
      <t>サノ</t>
    </rPh>
    <phoneticPr fontId="11"/>
  </si>
  <si>
    <t>５号マンホール追加</t>
    <rPh sb="1" eb="2">
      <t>ゴウ</t>
    </rPh>
    <rPh sb="7" eb="9">
      <t>ツイカ</t>
    </rPh>
    <phoneticPr fontId="11"/>
  </si>
  <si>
    <t>α版-0.2</t>
    <rPh sb="1" eb="2">
      <t>バン</t>
    </rPh>
    <phoneticPr fontId="11"/>
  </si>
  <si>
    <t>15</t>
    <phoneticPr fontId="11"/>
  </si>
  <si>
    <t>５号マンホール　（φ２２００）</t>
    <phoneticPr fontId="11"/>
  </si>
  <si>
    <t>唐丹漁業集落地区</t>
    <rPh sb="0" eb="2">
      <t>トウニ</t>
    </rPh>
    <rPh sb="2" eb="4">
      <t>ギョギョウ</t>
    </rPh>
    <rPh sb="4" eb="6">
      <t>シュウラク</t>
    </rPh>
    <rPh sb="6" eb="8">
      <t>チク</t>
    </rPh>
    <phoneticPr fontId="14"/>
  </si>
  <si>
    <t>一部修正(唐丹農集→唐丹漁集、○01管渠-下水道エリア区分リンクミス修正</t>
    <rPh sb="0" eb="2">
      <t>イチブ</t>
    </rPh>
    <rPh sb="2" eb="4">
      <t>シュウセイ</t>
    </rPh>
    <rPh sb="5" eb="7">
      <t>トウニ</t>
    </rPh>
    <rPh sb="7" eb="9">
      <t>ノウシュウ</t>
    </rPh>
    <rPh sb="10" eb="12">
      <t>トウニ</t>
    </rPh>
    <rPh sb="12" eb="13">
      <t>ギョ</t>
    </rPh>
    <rPh sb="13" eb="14">
      <t>シュウ</t>
    </rPh>
    <rPh sb="18" eb="20">
      <t>カンキョ</t>
    </rPh>
    <rPh sb="21" eb="23">
      <t>ゲスイ</t>
    </rPh>
    <rPh sb="23" eb="24">
      <t>ドウ</t>
    </rPh>
    <rPh sb="27" eb="29">
      <t>クブン</t>
    </rPh>
    <rPh sb="34" eb="36">
      <t>シュウセイ</t>
    </rPh>
    <phoneticPr fontId="11"/>
  </si>
  <si>
    <t>α版-0.11</t>
    <rPh sb="1" eb="2">
      <t>バン</t>
    </rPh>
    <phoneticPr fontId="11"/>
  </si>
  <si>
    <t>2017/1/13修正</t>
    <rPh sb="9" eb="11">
      <t>シュウセイ</t>
    </rPh>
    <phoneticPr fontId="11"/>
  </si>
  <si>
    <t>佐野</t>
    <rPh sb="0" eb="2">
      <t>サノ</t>
    </rPh>
    <phoneticPr fontId="11"/>
  </si>
  <si>
    <t>α版-0.1(公桝)</t>
    <rPh sb="1" eb="2">
      <t>バン</t>
    </rPh>
    <rPh sb="7" eb="9">
      <t>コウマス</t>
    </rPh>
    <phoneticPr fontId="11"/>
  </si>
  <si>
    <t>接続先人孔</t>
    <rPh sb="0" eb="2">
      <t>セツゾク</t>
    </rPh>
    <rPh sb="2" eb="3">
      <t>サキ</t>
    </rPh>
    <rPh sb="3" eb="5">
      <t>ジンコウ</t>
    </rPh>
    <phoneticPr fontId="11"/>
  </si>
  <si>
    <t>接続先管渠</t>
    <rPh sb="3" eb="5">
      <t>カンキョ</t>
    </rPh>
    <phoneticPr fontId="11"/>
  </si>
  <si>
    <t>MH</t>
    <phoneticPr fontId="11"/>
  </si>
  <si>
    <t>桝深さ</t>
    <rPh sb="0" eb="1">
      <t>マス</t>
    </rPh>
    <rPh sb="1" eb="2">
      <t>シン</t>
    </rPh>
    <phoneticPr fontId="11"/>
  </si>
  <si>
    <t>桝種類</t>
    <rPh sb="0" eb="1">
      <t>マス</t>
    </rPh>
    <rPh sb="1" eb="2">
      <t>シュ</t>
    </rPh>
    <rPh sb="2" eb="3">
      <t>ルイ</t>
    </rPh>
    <phoneticPr fontId="11"/>
  </si>
  <si>
    <t>蓋種類</t>
    <rPh sb="0" eb="1">
      <t>フタ</t>
    </rPh>
    <rPh sb="1" eb="2">
      <t>シュ</t>
    </rPh>
    <rPh sb="2" eb="3">
      <t>ルイ</t>
    </rPh>
    <phoneticPr fontId="11"/>
  </si>
  <si>
    <t>延長</t>
    <rPh sb="0" eb="2">
      <t>エンチョウ</t>
    </rPh>
    <phoneticPr fontId="11"/>
  </si>
  <si>
    <t>ｍ</t>
    <phoneticPr fontId="11"/>
  </si>
  <si>
    <t>管種</t>
    <rPh sb="0" eb="2">
      <t>カンシュ</t>
    </rPh>
    <phoneticPr fontId="11"/>
  </si>
  <si>
    <t>(リスト形式)</t>
    <rPh sb="4" eb="6">
      <t>ケイシキ</t>
    </rPh>
    <phoneticPr fontId="11"/>
  </si>
  <si>
    <t>路線№</t>
    <rPh sb="0" eb="2">
      <t>ロセン</t>
    </rPh>
    <phoneticPr fontId="11"/>
  </si>
  <si>
    <t>逓加距離</t>
    <phoneticPr fontId="11"/>
  </si>
  <si>
    <r>
      <t>ｍ</t>
    </r>
    <r>
      <rPr>
        <b/>
        <sz val="6"/>
        <rFont val="メイリオ"/>
        <family val="3"/>
        <charset val="128"/>
      </rPr>
      <t>(※)</t>
    </r>
    <phoneticPr fontId="11"/>
  </si>
  <si>
    <t>工事種類</t>
    <rPh sb="0" eb="2">
      <t>コウジ</t>
    </rPh>
    <rPh sb="2" eb="4">
      <t>シュルイ</t>
    </rPh>
    <phoneticPr fontId="11"/>
  </si>
  <si>
    <t>地区名</t>
    <rPh sb="0" eb="3">
      <t>チクメイ</t>
    </rPh>
    <phoneticPr fontId="11"/>
  </si>
  <si>
    <t>処理区名</t>
    <rPh sb="0" eb="2">
      <t>ショリ</t>
    </rPh>
    <rPh sb="2" eb="3">
      <t>ク</t>
    </rPh>
    <rPh sb="3" eb="4">
      <t>メイ</t>
    </rPh>
    <phoneticPr fontId="11"/>
  </si>
  <si>
    <t>公設桝使用者</t>
    <rPh sb="0" eb="2">
      <t>コウセツ</t>
    </rPh>
    <rPh sb="2" eb="3">
      <t>マス</t>
    </rPh>
    <rPh sb="3" eb="6">
      <t>シヨウシャ</t>
    </rPh>
    <phoneticPr fontId="11"/>
  </si>
  <si>
    <t>公桝取出業者</t>
    <rPh sb="0" eb="2">
      <t>コウマス</t>
    </rPh>
    <rPh sb="2" eb="4">
      <t>トリダ</t>
    </rPh>
    <rPh sb="4" eb="6">
      <t>ギョウシャ</t>
    </rPh>
    <phoneticPr fontId="11"/>
  </si>
  <si>
    <t>工事種</t>
    <rPh sb="0" eb="2">
      <t>コウジ</t>
    </rPh>
    <rPh sb="2" eb="3">
      <t>シュ</t>
    </rPh>
    <phoneticPr fontId="11"/>
  </si>
  <si>
    <t>リスト</t>
    <phoneticPr fontId="11"/>
  </si>
  <si>
    <t>新設</t>
    <rPh sb="0" eb="2">
      <t>シンセツ</t>
    </rPh>
    <phoneticPr fontId="11"/>
  </si>
  <si>
    <t>取付管接続先</t>
    <rPh sb="0" eb="3">
      <t>トリツケカン</t>
    </rPh>
    <rPh sb="3" eb="5">
      <t>セツゾク</t>
    </rPh>
    <rPh sb="5" eb="6">
      <t>サキ</t>
    </rPh>
    <phoneticPr fontId="11"/>
  </si>
  <si>
    <t>下水道課確認後追加</t>
    <rPh sb="0" eb="3">
      <t>ゲスイドウ</t>
    </rPh>
    <rPh sb="3" eb="4">
      <t>カ</t>
    </rPh>
    <rPh sb="4" eb="6">
      <t>カクニン</t>
    </rPh>
    <rPh sb="6" eb="7">
      <t>ゴ</t>
    </rPh>
    <rPh sb="7" eb="9">
      <t>ツイカ</t>
    </rPh>
    <phoneticPr fontId="11"/>
  </si>
  <si>
    <t>MH枝番</t>
    <rPh sb="2" eb="4">
      <t>エダバン</t>
    </rPh>
    <phoneticPr fontId="11"/>
  </si>
  <si>
    <t>なし</t>
    <phoneticPr fontId="11"/>
  </si>
  <si>
    <t>竣工日</t>
    <rPh sb="0" eb="2">
      <t>シュンコウ</t>
    </rPh>
    <rPh sb="2" eb="3">
      <t>ビ</t>
    </rPh>
    <phoneticPr fontId="11"/>
  </si>
  <si>
    <t>平成4年度</t>
    <phoneticPr fontId="11"/>
  </si>
  <si>
    <t>工　事　店　名</t>
  </si>
  <si>
    <t>住　　　所</t>
  </si>
  <si>
    <t>電　　話</t>
  </si>
  <si>
    <t>アタック</t>
  </si>
  <si>
    <t>SKC水道設備</t>
  </si>
  <si>
    <t>0193-67-2888</t>
  </si>
  <si>
    <t>0197-42-3845</t>
  </si>
  <si>
    <t>0193-27-8145</t>
  </si>
  <si>
    <t>0193-63-1308</t>
  </si>
  <si>
    <t>公設桝設置時結果記入様式(単品)に変更</t>
    <rPh sb="0" eb="2">
      <t>コウセツ</t>
    </rPh>
    <rPh sb="2" eb="3">
      <t>マス</t>
    </rPh>
    <rPh sb="3" eb="5">
      <t>セッチ</t>
    </rPh>
    <rPh sb="5" eb="6">
      <t>ジ</t>
    </rPh>
    <rPh sb="6" eb="8">
      <t>ケッカ</t>
    </rPh>
    <rPh sb="8" eb="10">
      <t>キニュウ</t>
    </rPh>
    <rPh sb="10" eb="12">
      <t>ヨウシキ</t>
    </rPh>
    <rPh sb="13" eb="15">
      <t>タンピン</t>
    </rPh>
    <rPh sb="17" eb="19">
      <t>ヘンコウ</t>
    </rPh>
    <phoneticPr fontId="11"/>
  </si>
  <si>
    <t>確認申請番号</t>
    <rPh sb="0" eb="2">
      <t>カクニン</t>
    </rPh>
    <rPh sb="2" eb="4">
      <t>シンセイ</t>
    </rPh>
    <rPh sb="4" eb="6">
      <t>バンゴウ</t>
    </rPh>
    <phoneticPr fontId="11"/>
  </si>
  <si>
    <t>選択リスト修正</t>
    <rPh sb="0" eb="2">
      <t>センタク</t>
    </rPh>
    <rPh sb="5" eb="7">
      <t>シュウセイ</t>
    </rPh>
    <phoneticPr fontId="11"/>
  </si>
  <si>
    <t>α版-0.2(公桝)</t>
    <rPh sb="1" eb="2">
      <t>バン</t>
    </rPh>
    <rPh sb="7" eb="9">
      <t>コウマス</t>
    </rPh>
    <phoneticPr fontId="11"/>
  </si>
  <si>
    <t>公桝深</t>
    <rPh sb="0" eb="2">
      <t>コウマス</t>
    </rPh>
    <rPh sb="2" eb="3">
      <t>シン</t>
    </rPh>
    <phoneticPr fontId="11"/>
  </si>
  <si>
    <t>管径</t>
    <rPh sb="0" eb="2">
      <t>カンケイ</t>
    </rPh>
    <phoneticPr fontId="11"/>
  </si>
  <si>
    <r>
      <rPr>
        <b/>
        <sz val="6"/>
        <rFont val="メイリオ"/>
        <family val="3"/>
        <charset val="128"/>
      </rPr>
      <t xml:space="preserve">
</t>
    </r>
    <r>
      <rPr>
        <b/>
        <sz val="11"/>
        <rFont val="メイリオ"/>
        <family val="3"/>
        <charset val="128"/>
      </rPr>
      <t>公設桝</t>
    </r>
    <rPh sb="1" eb="3">
      <t>コウセツ</t>
    </rPh>
    <rPh sb="3" eb="4">
      <t>マス</t>
    </rPh>
    <phoneticPr fontId="11"/>
  </si>
  <si>
    <t>※：逓加距離は、上流MH中心から取付管取出位置までの距離です。公設桝がMHから直取りの場合には逓加距離は0mとなります。</t>
    <rPh sb="8" eb="10">
      <t>ジョウリュウ</t>
    </rPh>
    <rPh sb="12" eb="14">
      <t>チュウシン</t>
    </rPh>
    <rPh sb="16" eb="17">
      <t>ト</t>
    </rPh>
    <rPh sb="17" eb="18">
      <t>ツケ</t>
    </rPh>
    <rPh sb="18" eb="19">
      <t>カン</t>
    </rPh>
    <rPh sb="19" eb="21">
      <t>トリダ</t>
    </rPh>
    <rPh sb="21" eb="23">
      <t>イチ</t>
    </rPh>
    <rPh sb="26" eb="28">
      <t>キョリ</t>
    </rPh>
    <rPh sb="31" eb="33">
      <t>コウセツ</t>
    </rPh>
    <rPh sb="33" eb="34">
      <t>マス</t>
    </rPh>
    <rPh sb="39" eb="40">
      <t>ジカ</t>
    </rPh>
    <rPh sb="40" eb="41">
      <t>ド</t>
    </rPh>
    <rPh sb="43" eb="45">
      <t>バアイ</t>
    </rPh>
    <phoneticPr fontId="11"/>
  </si>
  <si>
    <t>公共下水道</t>
    <phoneticPr fontId="11"/>
  </si>
  <si>
    <r>
      <t>㎜</t>
    </r>
    <r>
      <rPr>
        <sz val="7.5"/>
        <rFont val="メイリオ"/>
        <family val="3"/>
        <charset val="128"/>
      </rPr>
      <t>(リスト形式)</t>
    </r>
    <phoneticPr fontId="11"/>
  </si>
  <si>
    <t>公共汚水ます設置状況報告書</t>
    <rPh sb="0" eb="2">
      <t>コウキョウ</t>
    </rPh>
    <rPh sb="2" eb="4">
      <t>オスイ</t>
    </rPh>
    <rPh sb="6" eb="8">
      <t>セッチ</t>
    </rPh>
    <rPh sb="8" eb="10">
      <t>ジョウキョウ</t>
    </rPh>
    <rPh sb="10" eb="13">
      <t>ホウコクショ</t>
    </rPh>
    <phoneticPr fontId="11"/>
  </si>
  <si>
    <t>株式会社東北水道工事</t>
  </si>
  <si>
    <t>三浦設備株式会社　</t>
  </si>
  <si>
    <t>新光建設株式会社　</t>
  </si>
  <si>
    <t>山﨑建設株式会社</t>
  </si>
  <si>
    <t>鈴木建設株式会社</t>
  </si>
  <si>
    <t>株式会社小澤組</t>
  </si>
  <si>
    <t>株式会社及川工務店</t>
  </si>
  <si>
    <t>株式会社山元　　　　　</t>
  </si>
  <si>
    <t>有限会社荒井電気商会　</t>
  </si>
  <si>
    <t>株式会社山長建設</t>
  </si>
  <si>
    <t>株式会社元持</t>
  </si>
  <si>
    <t>釜石ガス工事株式会社　</t>
  </si>
  <si>
    <t>株式会社都南建設釜石支店</t>
  </si>
  <si>
    <t>日鉄テックスエンジ株式会社東北支店</t>
  </si>
  <si>
    <t>エステック</t>
  </si>
  <si>
    <t>株式会社SS総建</t>
  </si>
  <si>
    <t>有限会社日管水道</t>
  </si>
  <si>
    <t>有限会社石川住宅設備</t>
  </si>
  <si>
    <t>有限会社佐藤設備</t>
  </si>
  <si>
    <t>有限会社花崎産業</t>
  </si>
  <si>
    <t>佐野建設株式会社　</t>
  </si>
  <si>
    <t>株式会社カネナカ</t>
  </si>
  <si>
    <t>株式会社鈴陶釜石支店</t>
  </si>
  <si>
    <t>株式会社武山建設</t>
  </si>
  <si>
    <t>有限会社山繁水道</t>
  </si>
  <si>
    <t>有限会社ケイ工業</t>
  </si>
  <si>
    <t>株式会社青紀土木</t>
  </si>
  <si>
    <t>有限会社荒屋組</t>
  </si>
  <si>
    <t>株式会社四ツ家建設</t>
  </si>
  <si>
    <t>水道屋ヒラノ</t>
  </si>
  <si>
    <t>有限会社丸晴</t>
  </si>
  <si>
    <t>大安環境有限会社</t>
  </si>
  <si>
    <t>家子不動産開発株式会社</t>
  </si>
  <si>
    <t>有限会社小松組</t>
  </si>
  <si>
    <t>中村設備</t>
  </si>
  <si>
    <t>山陰設備株式会社</t>
  </si>
  <si>
    <t>有限会社エイワ工業</t>
  </si>
  <si>
    <t>阿部設備</t>
  </si>
  <si>
    <t>有限会社菊池設備</t>
  </si>
  <si>
    <t>株式会社テラ</t>
  </si>
  <si>
    <t>有限会社アクアテックシステム</t>
  </si>
  <si>
    <t>株式会社平山工業所</t>
  </si>
  <si>
    <t>有限会社東環</t>
  </si>
  <si>
    <t>株式会社成翊光産業　　</t>
  </si>
  <si>
    <t>有限会社丸新工業</t>
  </si>
  <si>
    <t>株式会社盛水道電業社　</t>
  </si>
  <si>
    <t>ライフ工業株式会社</t>
  </si>
  <si>
    <t>千葉住設</t>
  </si>
  <si>
    <t>株式会社ムラスイ</t>
  </si>
  <si>
    <t>金野設備株式会社</t>
  </si>
  <si>
    <t>有限会社最上商店</t>
  </si>
  <si>
    <t>有限会社斎藤設備　　　</t>
  </si>
  <si>
    <t>サトー設備</t>
  </si>
  <si>
    <t>株式会社越田工業</t>
  </si>
  <si>
    <t>篠澤管工業有限会社　　　</t>
  </si>
  <si>
    <t>ほほえみ水道</t>
  </si>
  <si>
    <t>株式会社伊藤住宅設備</t>
  </si>
  <si>
    <t>株式会社K設備</t>
  </si>
  <si>
    <t>有限会社ジオニック・フロント</t>
  </si>
  <si>
    <t>佐々木住設</t>
  </si>
  <si>
    <t>シモカワ住宅設備</t>
  </si>
  <si>
    <t>株式会社神道設備</t>
  </si>
  <si>
    <t>角登設備有限会社</t>
  </si>
  <si>
    <t>有限会社盛合水道工業所</t>
  </si>
  <si>
    <t>有限会社山舘設備工事</t>
  </si>
  <si>
    <t>有限会社北山水道工業所</t>
  </si>
  <si>
    <t>株式会社よつばテクノ</t>
  </si>
  <si>
    <t>アクア工業株式会社　</t>
  </si>
  <si>
    <t>株式会社高設</t>
  </si>
  <si>
    <t>菱和設備株式会社</t>
  </si>
  <si>
    <t>ソークテクノ株式会社</t>
  </si>
  <si>
    <t>有限会社エコシステム</t>
  </si>
  <si>
    <t>有限会社丸水工業</t>
  </si>
  <si>
    <t>花南水道土木株式会社　</t>
  </si>
  <si>
    <t>有限会社小田嶋設備工業</t>
  </si>
  <si>
    <t>株式会社佐賀建設</t>
  </si>
  <si>
    <t>アクア設備株式会社岩手支店</t>
  </si>
  <si>
    <t>株式会社近藤設備</t>
  </si>
  <si>
    <t>株式会社まるも</t>
  </si>
  <si>
    <t>北桜設備株式会社</t>
  </si>
  <si>
    <t>内田工事株式会社</t>
  </si>
  <si>
    <t>株式会社ユアホーム</t>
  </si>
  <si>
    <t>株式会社ワールド設備機器</t>
  </si>
  <si>
    <t>株式会社アベ設備工業岩手</t>
  </si>
  <si>
    <t>改造</t>
    <rPh sb="0" eb="2">
      <t>カイゾウ</t>
    </rPh>
    <phoneticPr fontId="11"/>
  </si>
  <si>
    <t>増設</t>
    <rPh sb="0" eb="2">
      <t>ゾウセツ</t>
    </rPh>
    <phoneticPr fontId="11"/>
  </si>
  <si>
    <t>移設</t>
    <rPh sb="0" eb="2">
      <t>イセツ</t>
    </rPh>
    <phoneticPr fontId="11"/>
  </si>
  <si>
    <t>下水種別</t>
    <rPh sb="0" eb="4">
      <t>ゲスイシュベツ</t>
    </rPh>
    <phoneticPr fontId="11"/>
  </si>
  <si>
    <t>公共下水道</t>
    <rPh sb="0" eb="2">
      <t>コウキョウ</t>
    </rPh>
    <rPh sb="2" eb="5">
      <t>ゲスイドウ</t>
    </rPh>
    <phoneticPr fontId="11"/>
  </si>
  <si>
    <t>漁業集落排水</t>
    <rPh sb="0" eb="2">
      <t>ギョギョウ</t>
    </rPh>
    <rPh sb="2" eb="4">
      <t>シュウラク</t>
    </rPh>
    <rPh sb="4" eb="6">
      <t>ハイスイ</t>
    </rPh>
    <phoneticPr fontId="11"/>
  </si>
  <si>
    <t>令和7年4月1日現在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</si>
  <si>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市 内</t>
    <rPh sb="0" eb="1">
      <t>シ</t>
    </rPh>
    <rPh sb="2" eb="3">
      <t>ウチ</t>
    </rPh>
    <phoneticPr fontId="3"/>
  </si>
  <si>
    <t>郵便番号</t>
    <rPh sb="0" eb="4">
      <t>ユウビンバンゴウ</t>
    </rPh>
    <phoneticPr fontId="3"/>
  </si>
  <si>
    <t>市 外</t>
    <rPh sb="0" eb="1">
      <t>シ</t>
    </rPh>
    <rPh sb="2" eb="3">
      <t>ソト</t>
    </rPh>
    <phoneticPr fontId="3"/>
  </si>
  <si>
    <t>◎水洗化に関するご相談は上記の指定工事店または、釜石市水道工事業協同組合　℡２７－８３６８　まで</t>
    <rPh sb="32" eb="34">
      <t>キョウドウ</t>
    </rPh>
    <phoneticPr fontId="3"/>
  </si>
  <si>
    <t>【釜石市下水道排水設備指定工事店】　 　　　　　　　　</t>
  </si>
  <si>
    <t>026-0001</t>
  </si>
  <si>
    <t>釜石市</t>
  </si>
  <si>
    <t>大字平田第２地割２０番地１</t>
  </si>
  <si>
    <t>0193-26-7311</t>
  </si>
  <si>
    <t>大字平田第２地割６４番地８</t>
  </si>
  <si>
    <t>0193-26-5641</t>
  </si>
  <si>
    <t>大字平田第３地割６１番地２２</t>
  </si>
  <si>
    <t>0193-26-5454</t>
  </si>
  <si>
    <t>026-0004</t>
  </si>
  <si>
    <t>松原町１丁目７番２号</t>
  </si>
  <si>
    <t>0193-22-3089</t>
  </si>
  <si>
    <t>松原町２丁目２番２４号</t>
  </si>
  <si>
    <t>0193-22-1716</t>
  </si>
  <si>
    <t>松原町3丁目10番22号 小澤ビル2階</t>
  </si>
  <si>
    <t>0193-22-2541</t>
  </si>
  <si>
    <t>026-0015</t>
  </si>
  <si>
    <t>新浜町１丁目４番３７号</t>
  </si>
  <si>
    <t>0193-22-5511</t>
  </si>
  <si>
    <t>026-0021</t>
  </si>
  <si>
    <t>只越町２丁目６番２０号</t>
  </si>
  <si>
    <t>0193-22-1805</t>
  </si>
  <si>
    <t>只越町３丁目４番１３号</t>
  </si>
  <si>
    <t>0193-22-5247</t>
  </si>
  <si>
    <t>026-0022</t>
  </si>
  <si>
    <t>大只越町１丁目２番１５号</t>
  </si>
  <si>
    <t>0193-22-3223</t>
  </si>
  <si>
    <t>026-0024</t>
  </si>
  <si>
    <t>大町１丁目２番６号</t>
  </si>
  <si>
    <t>0193-22-2651</t>
  </si>
  <si>
    <t>026-0031</t>
  </si>
  <si>
    <t>鈴子町１４７番地５</t>
  </si>
  <si>
    <t>0193-22-5907</t>
  </si>
  <si>
    <t>026-0032</t>
  </si>
  <si>
    <t>千鳥町２丁目１番５号</t>
  </si>
  <si>
    <t>0193-25-2135</t>
  </si>
  <si>
    <t>026-0034</t>
  </si>
  <si>
    <t>中妻町３丁目９番２５号</t>
  </si>
  <si>
    <t>0193-23-5411</t>
  </si>
  <si>
    <t>026-0041</t>
  </si>
  <si>
    <t>上中島町４丁目７番１４号</t>
  </si>
  <si>
    <t>0193-27-6211</t>
  </si>
  <si>
    <t>桜木町一丁目３番５号</t>
  </si>
  <si>
    <t>0193-55-4793</t>
  </si>
  <si>
    <t>026-0045</t>
  </si>
  <si>
    <t>小川町４丁目２番３２号</t>
  </si>
  <si>
    <t>0193-23-0316</t>
  </si>
  <si>
    <t>小川町４丁目３番２８号</t>
  </si>
  <si>
    <t>0193-23-3643</t>
  </si>
  <si>
    <t>026-0053</t>
  </si>
  <si>
    <t>定内町１丁目１４番４号</t>
  </si>
  <si>
    <t>0193-23-8107</t>
  </si>
  <si>
    <t>定内町３丁目２番３１号</t>
  </si>
  <si>
    <t>0193-23-2100</t>
  </si>
  <si>
    <t>026-0055</t>
  </si>
  <si>
    <t>甲子町第４地割１番地</t>
  </si>
  <si>
    <t>0193-59-2399</t>
  </si>
  <si>
    <t>甲子町第５地割６２番地１</t>
  </si>
  <si>
    <t>0193-25-0500</t>
  </si>
  <si>
    <t>甲子町第９地割２６３番地２３</t>
  </si>
  <si>
    <t>0193-23-6903</t>
  </si>
  <si>
    <t>026-0121</t>
  </si>
  <si>
    <t>唐丹町字花露辺１３６</t>
  </si>
  <si>
    <t>0193-27-9077</t>
  </si>
  <si>
    <t>唐丹町字川目２番地２</t>
  </si>
  <si>
    <t>0193-55-3036</t>
  </si>
  <si>
    <t>026-0301</t>
  </si>
  <si>
    <t>鵜住居町４丁目２０７番地</t>
  </si>
  <si>
    <t>0193-28-2622</t>
  </si>
  <si>
    <t xml:space="preserve">鵜住居町第５地割８番地１ </t>
  </si>
  <si>
    <t>0193-28-4126</t>
  </si>
  <si>
    <t>鵜住居町第６地割２０番地１</t>
  </si>
  <si>
    <t>0193-55-5551</t>
  </si>
  <si>
    <t>026-0303</t>
  </si>
  <si>
    <t>箱崎町７地割７２番９</t>
  </si>
  <si>
    <t>0193-28-3447</t>
  </si>
  <si>
    <t>026-0304</t>
  </si>
  <si>
    <t>両石町第４地割５６番地４</t>
  </si>
  <si>
    <t>0193-55-4040</t>
  </si>
  <si>
    <t>028-1101</t>
  </si>
  <si>
    <t>上閉伊郡</t>
  </si>
  <si>
    <t>大槌町吉里吉里第１０地割１５番地２</t>
  </si>
  <si>
    <t>0193-44-2044</t>
  </si>
  <si>
    <t>028-1102</t>
  </si>
  <si>
    <t>大槌町赤浜１丁目１番１号</t>
  </si>
  <si>
    <t>090-8254-9108</t>
  </si>
  <si>
    <t>大槌町赤浜２丁目２番２２号</t>
  </si>
  <si>
    <t>0193-42-6217</t>
  </si>
  <si>
    <t>028-1105</t>
  </si>
  <si>
    <t>大槌町安渡３丁目１１番１７号</t>
  </si>
  <si>
    <t>0193-42-2263</t>
  </si>
  <si>
    <t>028-1115</t>
  </si>
  <si>
    <t>大槌町上町１４番２８号</t>
  </si>
  <si>
    <t>0193-42-7721</t>
  </si>
  <si>
    <t>028-1131</t>
  </si>
  <si>
    <t>大槌町大槌第７地割１１２番地１</t>
  </si>
  <si>
    <t>0193-42-7268</t>
  </si>
  <si>
    <t>大槌町大槌第１２地割１３番地５</t>
  </si>
  <si>
    <t>0193-42-3329</t>
  </si>
  <si>
    <t>大槌町大槌第１６地割２０番地５４</t>
  </si>
  <si>
    <t>大槌町大槌第１５地割５１－１９</t>
  </si>
  <si>
    <t>0193-42-2611</t>
  </si>
  <si>
    <t>028-1133</t>
  </si>
  <si>
    <t>大槌町金澤第４２地割４番地</t>
  </si>
  <si>
    <t>0193-27-7210</t>
  </si>
  <si>
    <t>028-0502</t>
  </si>
  <si>
    <t>遠野市</t>
  </si>
  <si>
    <t>青笹町中沢２地割２７番地１</t>
  </si>
  <si>
    <t>0198-62-8356</t>
  </si>
  <si>
    <t>青笹町中沢２地割５２番地</t>
  </si>
  <si>
    <t>0198-62-3053</t>
  </si>
  <si>
    <t>028-0527</t>
  </si>
  <si>
    <t>大工町６番９号</t>
  </si>
  <si>
    <t>0198-62-8955</t>
  </si>
  <si>
    <t>028-0541</t>
  </si>
  <si>
    <t>松崎町白岩字地森６４番地２</t>
  </si>
  <si>
    <t>0198-62-2541</t>
  </si>
  <si>
    <t>022-0002</t>
  </si>
  <si>
    <t>大船渡市</t>
  </si>
  <si>
    <t>大船渡町字赤沢１９番地１</t>
  </si>
  <si>
    <t>0192-27-7347</t>
  </si>
  <si>
    <t>大船渡町字富沢６番地１</t>
  </si>
  <si>
    <t>0192-27-1121</t>
  </si>
  <si>
    <t>大船渡町字永沢19番地５</t>
  </si>
  <si>
    <t>0192-21-3386</t>
  </si>
  <si>
    <t>022-0003</t>
  </si>
  <si>
    <t>盛町字宇津野沢３番地３</t>
  </si>
  <si>
    <t>0192-27-2138</t>
  </si>
  <si>
    <t>022-0004</t>
  </si>
  <si>
    <t>猪川町字久名畑９８番地３</t>
  </si>
  <si>
    <t>0192-27-3148</t>
  </si>
  <si>
    <t>猪川町字轆轤石５－６</t>
  </si>
  <si>
    <t>0192-26-0306</t>
  </si>
  <si>
    <t>029-2206</t>
  </si>
  <si>
    <t>陸前高田市</t>
  </si>
  <si>
    <t>米崎町字川内１７８番地２</t>
  </si>
  <si>
    <t>0192-55-2412</t>
  </si>
  <si>
    <t>米崎町字和方１１９番地９</t>
  </si>
  <si>
    <t>0192-54-4843</t>
  </si>
  <si>
    <t>028-1302</t>
  </si>
  <si>
    <t>下閉伊郡</t>
  </si>
  <si>
    <t>山田町豊間根第３地割３３番地</t>
  </si>
  <si>
    <t>0193-86-2622</t>
  </si>
  <si>
    <t>山田町豊間根第３地割２８５番地</t>
  </si>
  <si>
    <t>0193-86-3373</t>
  </si>
  <si>
    <t>028-1321</t>
  </si>
  <si>
    <t>山田町山田第１９地割１２９番地</t>
  </si>
  <si>
    <t>0193-82-0126</t>
  </si>
  <si>
    <t>028-1361</t>
  </si>
  <si>
    <t>山田町織笠第２２地割５５番地</t>
  </si>
  <si>
    <t>0193-82-0494</t>
  </si>
  <si>
    <t>028-1371</t>
  </si>
  <si>
    <t>山田町船越第１０地割３６番地４</t>
  </si>
  <si>
    <t>0193-84-3644</t>
  </si>
  <si>
    <t>027-0096</t>
  </si>
  <si>
    <t>宮古市</t>
  </si>
  <si>
    <t>崎鍬ケ崎第9地割16番7</t>
  </si>
  <si>
    <t>0193-65-9588</t>
  </si>
  <si>
    <t>027-0044</t>
  </si>
  <si>
    <t>上鼻２丁目１番１７号</t>
  </si>
  <si>
    <t>0193-62-4112</t>
  </si>
  <si>
    <t>027-0033</t>
  </si>
  <si>
    <t>金浜第２地割２番地８</t>
  </si>
  <si>
    <t>027-0036</t>
  </si>
  <si>
    <t>田鎖第５地割３４番地７</t>
  </si>
  <si>
    <t>0193-89-1600</t>
  </si>
  <si>
    <t>027-0029</t>
  </si>
  <si>
    <t>藤の川５番１４号</t>
  </si>
  <si>
    <t>090-6855-0139</t>
  </si>
  <si>
    <t>027-0048</t>
  </si>
  <si>
    <t>板屋４丁目１番８号</t>
  </si>
  <si>
    <t>0193-63-6597</t>
  </si>
  <si>
    <t>027-0053</t>
  </si>
  <si>
    <t>長町１丁目６番１６号</t>
  </si>
  <si>
    <t>0193-77-4067</t>
  </si>
  <si>
    <t>崎鍬ケ崎第４地割２３番地</t>
  </si>
  <si>
    <t>0193-64-0011</t>
  </si>
  <si>
    <t>027-0203</t>
  </si>
  <si>
    <t>津軽石第７地割９５番地２</t>
  </si>
  <si>
    <t>0193-67-3539</t>
  </si>
  <si>
    <t>津軽石第１４地割３８番地４　　　</t>
  </si>
  <si>
    <t>020-0011</t>
  </si>
  <si>
    <t>盛岡市</t>
  </si>
  <si>
    <t>三ツ割３丁目２番２０号</t>
  </si>
  <si>
    <t>019-661-1511</t>
  </si>
  <si>
    <t>020-0125</t>
  </si>
  <si>
    <t>上堂３丁目６番２８号</t>
  </si>
  <si>
    <t>019-646-5110</t>
  </si>
  <si>
    <t>020-0132</t>
  </si>
  <si>
    <t>西青山２丁目１８番１号</t>
  </si>
  <si>
    <t>019-647-2775</t>
  </si>
  <si>
    <t>020-0842</t>
  </si>
  <si>
    <t>湯沢9地割3番地1</t>
  </si>
  <si>
    <t>019-681-6493</t>
  </si>
  <si>
    <t>020-0824</t>
  </si>
  <si>
    <t>東安庭２丁目７番２０号</t>
  </si>
  <si>
    <t>019-654-2602</t>
  </si>
  <si>
    <t>020-0853</t>
  </si>
  <si>
    <t>下飯岡１４地割９９番地１１</t>
  </si>
  <si>
    <t>019-614-2511</t>
  </si>
  <si>
    <t>020-0117</t>
  </si>
  <si>
    <t>緑が丘四丁目１番６３号</t>
  </si>
  <si>
    <t>019-663-8663</t>
  </si>
  <si>
    <t>020-0556</t>
  </si>
  <si>
    <t>岩手郡</t>
  </si>
  <si>
    <t>雫石町名子２４２番地２</t>
  </si>
  <si>
    <t>019-692-5456</t>
  </si>
  <si>
    <t>025-0025</t>
  </si>
  <si>
    <t>花巻市</t>
  </si>
  <si>
    <t>下根子３５２番地</t>
  </si>
  <si>
    <t>0198-22-3988</t>
  </si>
  <si>
    <t>028-3102</t>
  </si>
  <si>
    <t>石鳥谷町上口２丁目１番地6</t>
  </si>
  <si>
    <t>0198-45-5583</t>
  </si>
  <si>
    <t>028-3152</t>
  </si>
  <si>
    <t>石鳥谷町南寺林第５地割２９７番地</t>
  </si>
  <si>
    <t>0198-26-3800</t>
  </si>
  <si>
    <t>028-3304</t>
  </si>
  <si>
    <t>紫波郡</t>
  </si>
  <si>
    <t>紫波町二日町字北七久保186-14</t>
  </si>
  <si>
    <t>019-676-6550</t>
  </si>
  <si>
    <t>024-0014</t>
  </si>
  <si>
    <t>北上市</t>
  </si>
  <si>
    <t>流通センター６番１３号</t>
  </si>
  <si>
    <t>0197-62-5090</t>
  </si>
  <si>
    <t>024-0062</t>
  </si>
  <si>
    <t>鍛治町２丁目１４番１２号</t>
  </si>
  <si>
    <t>0197-65-2231</t>
  </si>
  <si>
    <t>024-0004</t>
  </si>
  <si>
    <t>村崎野２４地割２０番地１７</t>
  </si>
  <si>
    <t>0197-62-5222</t>
  </si>
  <si>
    <t>024-0025</t>
  </si>
  <si>
    <t>孫屋敷１３番１１号</t>
  </si>
  <si>
    <t>0197-64-7213</t>
  </si>
  <si>
    <t>029-4503</t>
  </si>
  <si>
    <t>胆沢郡</t>
  </si>
  <si>
    <t>金ケ崎町西根谷来浦53の1</t>
  </si>
  <si>
    <t>023-0402</t>
  </si>
  <si>
    <t>奥州市</t>
  </si>
  <si>
    <t>胆沢区小山字峠２７番地１</t>
  </si>
  <si>
    <t>0197-47-1572</t>
  </si>
  <si>
    <t>020-0611</t>
  </si>
  <si>
    <t>滝沢市</t>
  </si>
  <si>
    <t>巣子169番地18</t>
  </si>
  <si>
    <t>019-601-2861</t>
  </si>
  <si>
    <t>上平田地区</t>
    <rPh sb="0" eb="1">
      <t>カミ</t>
    </rPh>
    <rPh sb="1" eb="3">
      <t>ヘイタ</t>
    </rPh>
    <rPh sb="3" eb="5">
      <t>チク</t>
    </rPh>
    <phoneticPr fontId="14"/>
  </si>
  <si>
    <t>大平処理区</t>
    <phoneticPr fontId="11"/>
  </si>
  <si>
    <t>その他</t>
    <rPh sb="2" eb="3">
      <t>タ</t>
    </rPh>
    <phoneticPr fontId="14"/>
  </si>
  <si>
    <t>三方受</t>
    <rPh sb="0" eb="2">
      <t>サンポウ</t>
    </rPh>
    <rPh sb="2" eb="3">
      <t>ウ</t>
    </rPh>
    <phoneticPr fontId="14"/>
  </si>
  <si>
    <t>ストレート</t>
    <phoneticPr fontId="14"/>
  </si>
  <si>
    <t>T-8</t>
    <phoneticPr fontId="14"/>
  </si>
  <si>
    <t>T-14</t>
    <phoneticPr fontId="14"/>
  </si>
  <si>
    <t>(リスト形式)</t>
    <phoneticPr fontId="11"/>
  </si>
  <si>
    <t>─</t>
    <phoneticPr fontId="11"/>
  </si>
  <si>
    <t>φ２００塩ビ</t>
    <rPh sb="4" eb="5">
      <t>エン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</si>
</sst>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"/>
    <numFmt numFmtId="177" formatCode="0.000"/>
    <numFmt numFmtId="178" formatCode="000"/>
    <numFmt numFmtId="179" formatCode="[$-411]ge\.m\.d;@"/>
    <numFmt numFmtId="180" formatCode="[$-411]ggge&quot;年&quot;m&quot;月&quot;d&quot;日&quot;;@"/>
    <numFmt numFmtId="181" formatCode="&quot;Φ&quot;0"/>
    <numFmt numFmtId="182" formatCode="0.00_ "/>
  </numFmts>
  <fonts count="37" x14ac:knownFonts="1">
    <font>
      <sz val="9"/>
      <name val="メイリオ"/>
      <charset val="1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9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9"/>
      <color theme="0"/>
      <name val="メイリオ"/>
      <family val="3"/>
      <charset val="128"/>
    </font>
    <font>
      <sz val="9"/>
      <color theme="0" tint="-4.9989318521683403E-2"/>
      <name val="メイリオ"/>
      <family val="3"/>
      <charset val="128"/>
    </font>
    <font>
      <sz val="1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6"/>
      <name val="メイリオ"/>
      <family val="3"/>
      <charset val="128"/>
    </font>
    <font>
      <sz val="7.5"/>
      <name val="メイリオ"/>
      <family val="3"/>
      <charset val="128"/>
    </font>
    <font>
      <sz val="11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b/>
      <sz val="9"/>
      <color rgb="FFFFFF00"/>
      <name val="メイリオ"/>
      <family val="3"/>
      <charset val="128"/>
    </font>
    <font>
      <sz val="10"/>
      <name val="メイリオ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D4D0C8"/>
      </patternFill>
    </fill>
    <fill>
      <patternFill patternType="solid">
        <fgColor rgb="FFDBEE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0000"/>
      </left>
      <right/>
      <top/>
      <bottom/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</borders>
  <cellStyleXfs count="7">
    <xf numFmtId="0" fontId="0" fillId="0" borderId="0"/>
    <xf numFmtId="0" fontId="10" fillId="0" borderId="0"/>
    <xf numFmtId="0" fontId="9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33" fillId="0" borderId="0"/>
  </cellStyleXfs>
  <cellXfs count="203">
    <xf numFmtId="0" fontId="0" fillId="0" borderId="0" xfId="0"/>
    <xf numFmtId="0" fontId="10" fillId="0" borderId="0" xfId="0" applyFont="1"/>
    <xf numFmtId="0" fontId="10" fillId="3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49" fontId="10" fillId="2" borderId="0" xfId="0" applyNumberFormat="1" applyFont="1" applyFill="1" applyAlignment="1">
      <alignment vertical="center"/>
    </xf>
    <xf numFmtId="2" fontId="10" fillId="3" borderId="0" xfId="0" applyNumberFormat="1" applyFont="1" applyFill="1" applyAlignment="1">
      <alignment vertical="center"/>
    </xf>
    <xf numFmtId="176" fontId="10" fillId="3" borderId="0" xfId="0" applyNumberFormat="1" applyFont="1" applyFill="1" applyAlignment="1">
      <alignment horizontal="left" vertical="center"/>
    </xf>
    <xf numFmtId="177" fontId="10" fillId="3" borderId="0" xfId="0" applyNumberFormat="1" applyFont="1" applyFill="1" applyAlignment="1">
      <alignment vertical="center"/>
    </xf>
    <xf numFmtId="0" fontId="10" fillId="0" borderId="0" xfId="0" applyFont="1" applyFill="1"/>
    <xf numFmtId="49" fontId="10" fillId="0" borderId="0" xfId="0" applyNumberFormat="1" applyFont="1"/>
    <xf numFmtId="0" fontId="10" fillId="3" borderId="0" xfId="0" applyFont="1" applyFill="1" applyAlignment="1">
      <alignment horizontal="left" vertical="center" shrinkToFit="1"/>
    </xf>
    <xf numFmtId="0" fontId="10" fillId="2" borderId="0" xfId="1" applyFont="1" applyFill="1" applyAlignment="1">
      <alignment vertical="center"/>
    </xf>
    <xf numFmtId="0" fontId="10" fillId="0" borderId="0" xfId="1" applyFont="1"/>
    <xf numFmtId="0" fontId="10" fillId="3" borderId="0" xfId="1" applyFont="1" applyFill="1" applyAlignment="1">
      <alignment horizontal="left" vertical="center"/>
    </xf>
    <xf numFmtId="2" fontId="10" fillId="3" borderId="0" xfId="1" applyNumberFormat="1" applyFont="1" applyFill="1" applyAlignment="1">
      <alignment vertical="center"/>
    </xf>
    <xf numFmtId="49" fontId="10" fillId="2" borderId="0" xfId="1" applyNumberFormat="1" applyFont="1" applyFill="1" applyAlignment="1">
      <alignment vertical="center"/>
    </xf>
    <xf numFmtId="177" fontId="10" fillId="3" borderId="0" xfId="1" applyNumberFormat="1" applyFont="1" applyFill="1" applyAlignment="1">
      <alignment vertical="center"/>
    </xf>
    <xf numFmtId="0" fontId="10" fillId="3" borderId="0" xfId="1" applyFont="1" applyFill="1" applyAlignment="1">
      <alignment horizontal="left" vertical="center" shrinkToFit="1"/>
    </xf>
    <xf numFmtId="49" fontId="10" fillId="0" borderId="0" xfId="1" applyNumberFormat="1" applyFont="1"/>
    <xf numFmtId="2" fontId="10" fillId="3" borderId="0" xfId="1" applyNumberFormat="1" applyFont="1" applyFill="1" applyAlignment="1">
      <alignment horizontal="left" vertical="center"/>
    </xf>
    <xf numFmtId="0" fontId="10" fillId="5" borderId="0" xfId="0" applyFont="1" applyFill="1"/>
    <xf numFmtId="0" fontId="10" fillId="2" borderId="0" xfId="0" applyNumberFormat="1" applyFont="1" applyFill="1" applyAlignment="1">
      <alignment vertical="center"/>
    </xf>
    <xf numFmtId="0" fontId="10" fillId="3" borderId="0" xfId="0" applyNumberFormat="1" applyFont="1" applyFill="1" applyAlignment="1">
      <alignment horizontal="left" vertical="center"/>
    </xf>
    <xf numFmtId="0" fontId="10" fillId="0" borderId="0" xfId="0" applyNumberFormat="1" applyFont="1"/>
    <xf numFmtId="0" fontId="13" fillId="0" borderId="0" xfId="2" applyFont="1">
      <alignment vertical="center"/>
    </xf>
    <xf numFmtId="0" fontId="9" fillId="0" borderId="0" xfId="2" applyAlignment="1">
      <alignment horizontal="center" vertical="center"/>
    </xf>
    <xf numFmtId="0" fontId="9" fillId="0" borderId="0" xfId="2">
      <alignment vertical="center"/>
    </xf>
    <xf numFmtId="0" fontId="9" fillId="7" borderId="1" xfId="2" applyFill="1" applyBorder="1" applyAlignment="1">
      <alignment horizontal="center" vertical="center"/>
    </xf>
    <xf numFmtId="49" fontId="9" fillId="7" borderId="1" xfId="2" applyNumberFormat="1" applyFill="1" applyBorder="1" applyAlignment="1">
      <alignment horizontal="center" vertical="center"/>
    </xf>
    <xf numFmtId="0" fontId="9" fillId="7" borderId="1" xfId="2" applyFill="1" applyBorder="1">
      <alignment vertical="center"/>
    </xf>
    <xf numFmtId="49" fontId="9" fillId="7" borderId="2" xfId="2" applyNumberFormat="1" applyFill="1" applyBorder="1" applyAlignment="1">
      <alignment horizontal="center" vertical="center"/>
    </xf>
    <xf numFmtId="0" fontId="9" fillId="7" borderId="3" xfId="2" applyFill="1" applyBorder="1">
      <alignment vertical="center"/>
    </xf>
    <xf numFmtId="0" fontId="9" fillId="0" borderId="4" xfId="2" applyBorder="1">
      <alignment vertical="center"/>
    </xf>
    <xf numFmtId="49" fontId="9" fillId="0" borderId="1" xfId="2" applyNumberFormat="1" applyBorder="1" applyAlignment="1">
      <alignment horizontal="center" vertical="center"/>
    </xf>
    <xf numFmtId="49" fontId="9" fillId="0" borderId="1" xfId="2" applyNumberFormat="1" applyBorder="1">
      <alignment vertical="center"/>
    </xf>
    <xf numFmtId="0" fontId="9" fillId="0" borderId="2" xfId="2" applyBorder="1">
      <alignment vertical="center"/>
    </xf>
    <xf numFmtId="49" fontId="9" fillId="0" borderId="5" xfId="2" applyNumberFormat="1" applyBorder="1" applyAlignment="1">
      <alignment horizontal="center" vertical="center"/>
    </xf>
    <xf numFmtId="49" fontId="9" fillId="0" borderId="2" xfId="2" applyNumberFormat="1" applyFill="1" applyBorder="1">
      <alignment vertical="center"/>
    </xf>
    <xf numFmtId="0" fontId="9" fillId="0" borderId="3" xfId="2" applyBorder="1">
      <alignment vertical="center"/>
    </xf>
    <xf numFmtId="0" fontId="9" fillId="0" borderId="6" xfId="2" applyBorder="1">
      <alignment vertical="center"/>
    </xf>
    <xf numFmtId="0" fontId="9" fillId="0" borderId="7" xfId="2" applyBorder="1">
      <alignment vertical="center"/>
    </xf>
    <xf numFmtId="0" fontId="9" fillId="0" borderId="8" xfId="2" applyBorder="1">
      <alignment vertical="center"/>
    </xf>
    <xf numFmtId="0" fontId="9" fillId="0" borderId="1" xfId="2" applyBorder="1" applyAlignment="1">
      <alignment horizontal="center" vertical="center"/>
    </xf>
    <xf numFmtId="0" fontId="9" fillId="0" borderId="1" xfId="2" applyBorder="1">
      <alignment vertical="center"/>
    </xf>
    <xf numFmtId="0" fontId="9" fillId="0" borderId="5" xfId="2" applyBorder="1" applyAlignment="1">
      <alignment horizontal="center" vertical="center"/>
    </xf>
    <xf numFmtId="0" fontId="9" fillId="0" borderId="1" xfId="2" applyBorder="1" applyAlignment="1">
      <alignment horizontal="left" vertical="center"/>
    </xf>
    <xf numFmtId="49" fontId="9" fillId="0" borderId="1" xfId="2" applyNumberFormat="1" applyFill="1" applyBorder="1">
      <alignment vertical="center"/>
    </xf>
    <xf numFmtId="0" fontId="9" fillId="0" borderId="9" xfId="2" applyBorder="1">
      <alignment vertical="center"/>
    </xf>
    <xf numFmtId="49" fontId="16" fillId="0" borderId="1" xfId="2" applyNumberFormat="1" applyFont="1" applyBorder="1">
      <alignment vertical="center"/>
    </xf>
    <xf numFmtId="57" fontId="9" fillId="0" borderId="0" xfId="2" applyNumberFormat="1">
      <alignment vertical="center"/>
    </xf>
    <xf numFmtId="178" fontId="9" fillId="0" borderId="0" xfId="2" applyNumberFormat="1">
      <alignment vertical="center"/>
    </xf>
    <xf numFmtId="0" fontId="9" fillId="0" borderId="0" xfId="2" quotePrefix="1">
      <alignment vertical="center"/>
    </xf>
    <xf numFmtId="0" fontId="9" fillId="0" borderId="0" xfId="2" applyAlignment="1">
      <alignment horizontal="center" vertical="center" shrinkToFit="1"/>
    </xf>
    <xf numFmtId="0" fontId="9" fillId="6" borderId="4" xfId="2" applyFill="1" applyBorder="1">
      <alignment vertical="center"/>
    </xf>
    <xf numFmtId="49" fontId="9" fillId="6" borderId="1" xfId="2" applyNumberFormat="1" applyFill="1" applyBorder="1" applyAlignment="1">
      <alignment horizontal="center" vertical="center"/>
    </xf>
    <xf numFmtId="49" fontId="9" fillId="6" borderId="1" xfId="2" applyNumberFormat="1" applyFill="1" applyBorder="1">
      <alignment vertical="center"/>
    </xf>
    <xf numFmtId="49" fontId="9" fillId="0" borderId="2" xfId="2" applyNumberFormat="1" applyBorder="1">
      <alignment vertical="center"/>
    </xf>
    <xf numFmtId="49" fontId="9" fillId="0" borderId="6" xfId="2" applyNumberFormat="1" applyBorder="1">
      <alignment vertical="center"/>
    </xf>
    <xf numFmtId="0" fontId="9" fillId="0" borderId="0" xfId="2" applyAlignment="1">
      <alignment horizontal="left" vertical="center"/>
    </xf>
    <xf numFmtId="0" fontId="8" fillId="0" borderId="1" xfId="2" applyFont="1" applyBorder="1">
      <alignment vertical="center"/>
    </xf>
    <xf numFmtId="0" fontId="8" fillId="0" borderId="2" xfId="2" applyFont="1" applyBorder="1">
      <alignment vertical="center"/>
    </xf>
    <xf numFmtId="0" fontId="17" fillId="0" borderId="0" xfId="2" applyFont="1" applyAlignment="1">
      <alignment vertical="center" shrinkToFit="1"/>
    </xf>
    <xf numFmtId="49" fontId="9" fillId="0" borderId="1" xfId="2" applyNumberFormat="1" applyBorder="1" applyAlignment="1">
      <alignment vertical="center" shrinkToFit="1"/>
    </xf>
    <xf numFmtId="0" fontId="10" fillId="3" borderId="0" xfId="1" applyNumberFormat="1" applyFont="1" applyFill="1" applyAlignment="1">
      <alignment horizontal="left"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0" fillId="2" borderId="0" xfId="1" applyNumberFormat="1" applyFont="1" applyFill="1" applyAlignment="1">
      <alignment vertical="center"/>
    </xf>
    <xf numFmtId="0" fontId="10" fillId="0" borderId="0" xfId="1" applyNumberFormat="1" applyFont="1"/>
    <xf numFmtId="0" fontId="7" fillId="0" borderId="2" xfId="2" applyFont="1" applyBorder="1">
      <alignment vertical="center"/>
    </xf>
    <xf numFmtId="0" fontId="6" fillId="0" borderId="1" xfId="2" applyFont="1" applyBorder="1">
      <alignment vertical="center"/>
    </xf>
    <xf numFmtId="179" fontId="10" fillId="2" borderId="0" xfId="1" applyNumberFormat="1" applyFont="1" applyFill="1" applyAlignment="1">
      <alignment vertical="center"/>
    </xf>
    <xf numFmtId="179" fontId="10" fillId="3" borderId="0" xfId="1" applyNumberFormat="1" applyFont="1" applyFill="1" applyAlignment="1">
      <alignment horizontal="left" vertical="center"/>
    </xf>
    <xf numFmtId="179" fontId="10" fillId="0" borderId="0" xfId="1" applyNumberFormat="1" applyFont="1"/>
    <xf numFmtId="179" fontId="10" fillId="2" borderId="0" xfId="0" applyNumberFormat="1" applyFont="1" applyFill="1" applyAlignment="1">
      <alignment vertical="center"/>
    </xf>
    <xf numFmtId="179" fontId="10" fillId="3" borderId="0" xfId="0" applyNumberFormat="1" applyFont="1" applyFill="1" applyAlignment="1">
      <alignment horizontal="left" vertical="center"/>
    </xf>
    <xf numFmtId="179" fontId="10" fillId="0" borderId="0" xfId="0" applyNumberFormat="1" applyFont="1"/>
    <xf numFmtId="0" fontId="0" fillId="5" borderId="0" xfId="0" applyFill="1"/>
    <xf numFmtId="0" fontId="10" fillId="5" borderId="1" xfId="0" applyFont="1" applyFill="1" applyBorder="1"/>
    <xf numFmtId="0" fontId="10" fillId="9" borderId="0" xfId="0" applyFont="1" applyFill="1"/>
    <xf numFmtId="0" fontId="0" fillId="9" borderId="0" xfId="0" applyFill="1"/>
    <xf numFmtId="0" fontId="10" fillId="10" borderId="0" xfId="0" applyFont="1" applyFill="1"/>
    <xf numFmtId="0" fontId="0" fillId="10" borderId="0" xfId="0" applyFill="1"/>
    <xf numFmtId="0" fontId="10" fillId="11" borderId="0" xfId="0" applyFont="1" applyFill="1"/>
    <xf numFmtId="0" fontId="0" fillId="11" borderId="0" xfId="0" applyFill="1"/>
    <xf numFmtId="0" fontId="10" fillId="4" borderId="10" xfId="0" applyFont="1" applyFill="1" applyBorder="1" applyAlignment="1">
      <alignment horizontal="distributed"/>
    </xf>
    <xf numFmtId="0" fontId="10" fillId="4" borderId="11" xfId="0" applyFont="1" applyFill="1" applyBorder="1" applyAlignment="1">
      <alignment horizontal="distributed"/>
    </xf>
    <xf numFmtId="0" fontId="10" fillId="10" borderId="0" xfId="0" applyFont="1" applyFill="1" applyAlignment="1">
      <alignment horizontal="center"/>
    </xf>
    <xf numFmtId="0" fontId="10" fillId="0" borderId="12" xfId="0" applyFont="1" applyFill="1" applyBorder="1"/>
    <xf numFmtId="0" fontId="10" fillId="0" borderId="13" xfId="0" applyFont="1" applyFill="1" applyBorder="1"/>
    <xf numFmtId="0" fontId="10" fillId="0" borderId="14" xfId="0" applyFont="1" applyFill="1" applyBorder="1"/>
    <xf numFmtId="0" fontId="0" fillId="0" borderId="13" xfId="0" applyBorder="1"/>
    <xf numFmtId="0" fontId="0" fillId="0" borderId="13" xfId="0" applyFill="1" applyBorder="1"/>
    <xf numFmtId="0" fontId="10" fillId="0" borderId="13" xfId="0" applyFont="1" applyBorder="1" applyAlignment="1">
      <alignment shrinkToFit="1"/>
    </xf>
    <xf numFmtId="0" fontId="10" fillId="0" borderId="13" xfId="0" applyFont="1" applyBorder="1"/>
    <xf numFmtId="0" fontId="0" fillId="0" borderId="14" xfId="0" applyBorder="1"/>
    <xf numFmtId="0" fontId="0" fillId="8" borderId="0" xfId="0" applyFill="1"/>
    <xf numFmtId="0" fontId="10" fillId="11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31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180" fontId="0" fillId="0" borderId="1" xfId="0" applyNumberFormat="1" applyBorder="1" applyAlignment="1">
      <alignment vertical="top"/>
    </xf>
    <xf numFmtId="180" fontId="0" fillId="0" borderId="0" xfId="0" applyNumberFormat="1"/>
    <xf numFmtId="31" fontId="10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vertical="top"/>
    </xf>
    <xf numFmtId="177" fontId="10" fillId="0" borderId="13" xfId="0" applyNumberFormat="1" applyFont="1" applyFill="1" applyBorder="1"/>
    <xf numFmtId="2" fontId="10" fillId="0" borderId="13" xfId="0" applyNumberFormat="1" applyFont="1" applyFill="1" applyBorder="1"/>
    <xf numFmtId="0" fontId="10" fillId="0" borderId="13" xfId="0" applyFont="1" applyFill="1" applyBorder="1" applyAlignment="1">
      <alignment shrinkToFit="1"/>
    </xf>
    <xf numFmtId="0" fontId="10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10" fillId="10" borderId="0" xfId="0" applyFont="1" applyFill="1" applyAlignment="1">
      <alignment vertical="center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shrinkToFit="1"/>
    </xf>
    <xf numFmtId="0" fontId="20" fillId="9" borderId="0" xfId="0" applyFont="1" applyFill="1" applyAlignment="1">
      <alignment horizontal="left"/>
    </xf>
    <xf numFmtId="2" fontId="0" fillId="0" borderId="13" xfId="0" applyNumberFormat="1" applyBorder="1"/>
    <xf numFmtId="2" fontId="10" fillId="0" borderId="13" xfId="0" applyNumberFormat="1" applyFont="1" applyBorder="1"/>
    <xf numFmtId="176" fontId="10" fillId="0" borderId="13" xfId="0" applyNumberFormat="1" applyFont="1" applyFill="1" applyBorder="1"/>
    <xf numFmtId="180" fontId="10" fillId="0" borderId="0" xfId="0" applyNumberFormat="1" applyFont="1"/>
    <xf numFmtId="0" fontId="21" fillId="0" borderId="0" xfId="0" applyFont="1"/>
    <xf numFmtId="0" fontId="10" fillId="0" borderId="1" xfId="0" applyFont="1" applyBorder="1" applyAlignment="1">
      <alignment horizontal="center" vertical="top"/>
    </xf>
    <xf numFmtId="0" fontId="22" fillId="0" borderId="0" xfId="0" applyFont="1"/>
    <xf numFmtId="0" fontId="10" fillId="10" borderId="1" xfId="0" applyFont="1" applyFill="1" applyBorder="1" applyAlignment="1">
      <alignment horizontal="center"/>
    </xf>
    <xf numFmtId="0" fontId="10" fillId="10" borderId="1" xfId="0" applyFont="1" applyFill="1" applyBorder="1"/>
    <xf numFmtId="0" fontId="10" fillId="9" borderId="1" xfId="0" applyFont="1" applyFill="1" applyBorder="1" applyAlignment="1">
      <alignment horizontal="center"/>
    </xf>
    <xf numFmtId="0" fontId="10" fillId="9" borderId="1" xfId="0" applyFont="1" applyFill="1" applyBorder="1"/>
    <xf numFmtId="0" fontId="10" fillId="11" borderId="1" xfId="0" applyFont="1" applyFill="1" applyBorder="1" applyAlignment="1">
      <alignment horizontal="center"/>
    </xf>
    <xf numFmtId="0" fontId="10" fillId="11" borderId="1" xfId="0" applyFont="1" applyFill="1" applyBorder="1"/>
    <xf numFmtId="0" fontId="10" fillId="10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 shrinkToFit="1"/>
    </xf>
    <xf numFmtId="0" fontId="10" fillId="10" borderId="1" xfId="0" applyFont="1" applyFill="1" applyBorder="1" applyAlignment="1">
      <alignment vertical="center"/>
    </xf>
    <xf numFmtId="0" fontId="10" fillId="12" borderId="1" xfId="0" applyFont="1" applyFill="1" applyBorder="1" applyAlignment="1">
      <alignment horizontal="left"/>
    </xf>
    <xf numFmtId="0" fontId="10" fillId="11" borderId="1" xfId="0" applyFont="1" applyFill="1" applyBorder="1" applyAlignment="1">
      <alignment horizontal="left"/>
    </xf>
    <xf numFmtId="0" fontId="23" fillId="0" borderId="0" xfId="0" applyFont="1"/>
    <xf numFmtId="0" fontId="10" fillId="12" borderId="1" xfId="0" applyFont="1" applyFill="1" applyBorder="1" applyAlignment="1">
      <alignment horizontal="left" wrapText="1"/>
    </xf>
    <xf numFmtId="0" fontId="10" fillId="11" borderId="1" xfId="0" applyFont="1" applyFill="1" applyBorder="1" applyAlignment="1">
      <alignment horizontal="left" wrapText="1"/>
    </xf>
    <xf numFmtId="0" fontId="0" fillId="0" borderId="13" xfId="0" applyBorder="1" applyAlignment="1">
      <alignment shrinkToFit="1"/>
    </xf>
    <xf numFmtId="2" fontId="0" fillId="5" borderId="0" xfId="0" applyNumberFormat="1" applyFill="1"/>
    <xf numFmtId="49" fontId="12" fillId="0" borderId="5" xfId="2" applyNumberFormat="1" applyFont="1" applyBorder="1" applyAlignment="1">
      <alignment horizontal="center" vertical="center"/>
    </xf>
    <xf numFmtId="0" fontId="5" fillId="0" borderId="0" xfId="2" applyFont="1">
      <alignment vertical="center"/>
    </xf>
    <xf numFmtId="49" fontId="12" fillId="0" borderId="1" xfId="2" applyNumberFormat="1" applyFont="1" applyBorder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6" fillId="0" borderId="1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30" fillId="0" borderId="0" xfId="0" applyFont="1" applyAlignment="1">
      <alignment horizontal="center" vertical="center"/>
    </xf>
    <xf numFmtId="182" fontId="27" fillId="0" borderId="15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shrinkToFit="1"/>
    </xf>
    <xf numFmtId="0" fontId="0" fillId="8" borderId="0" xfId="0" applyFill="1" applyAlignment="1">
      <alignment vertical="center"/>
    </xf>
    <xf numFmtId="0" fontId="10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>
      <alignment horizontal="center" vertical="center"/>
    </xf>
    <xf numFmtId="0" fontId="0" fillId="6" borderId="13" xfId="0" applyFill="1" applyBorder="1"/>
    <xf numFmtId="181" fontId="27" fillId="0" borderId="16" xfId="0" applyNumberFormat="1" applyFont="1" applyBorder="1" applyAlignment="1">
      <alignment horizontal="center" vertical="center"/>
    </xf>
    <xf numFmtId="2" fontId="27" fillId="0" borderId="17" xfId="0" applyNumberFormat="1" applyFont="1" applyBorder="1" applyAlignment="1">
      <alignment horizontal="center" vertical="center"/>
    </xf>
    <xf numFmtId="0" fontId="24" fillId="11" borderId="0" xfId="0" applyFont="1" applyFill="1" applyAlignment="1">
      <alignment horizontal="center" wrapText="1" shrinkToFit="1"/>
    </xf>
    <xf numFmtId="0" fontId="10" fillId="8" borderId="11" xfId="0" applyFont="1" applyFill="1" applyBorder="1" applyAlignment="1">
      <alignment horizontal="distributed"/>
    </xf>
    <xf numFmtId="0" fontId="29" fillId="0" borderId="0" xfId="0" applyFont="1" applyAlignment="1">
      <alignment vertical="center"/>
    </xf>
    <xf numFmtId="49" fontId="4" fillId="0" borderId="1" xfId="2" applyNumberFormat="1" applyFont="1" applyBorder="1">
      <alignment vertical="center"/>
    </xf>
    <xf numFmtId="0" fontId="19" fillId="8" borderId="0" xfId="0" applyFont="1" applyFill="1" applyAlignment="1">
      <alignment vertical="center"/>
    </xf>
    <xf numFmtId="49" fontId="3" fillId="0" borderId="1" xfId="2" applyNumberFormat="1" applyFont="1" applyBorder="1">
      <alignment vertical="center"/>
    </xf>
    <xf numFmtId="0" fontId="3" fillId="0" borderId="1" xfId="2" applyFont="1" applyBorder="1">
      <alignment vertical="center"/>
    </xf>
    <xf numFmtId="2" fontId="27" fillId="0" borderId="2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8" borderId="0" xfId="0" applyFill="1" applyAlignment="1">
      <alignment horizontal="center" vertical="center"/>
    </xf>
    <xf numFmtId="2" fontId="0" fillId="8" borderId="0" xfId="0" applyNumberFormat="1" applyFill="1" applyAlignment="1">
      <alignment vertical="center"/>
    </xf>
    <xf numFmtId="2" fontId="27" fillId="8" borderId="0" xfId="0" applyNumberFormat="1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 textRotation="255"/>
    </xf>
    <xf numFmtId="0" fontId="27" fillId="13" borderId="11" xfId="0" applyFont="1" applyFill="1" applyBorder="1" applyAlignment="1">
      <alignment horizontal="distributed" vertical="center" indent="1"/>
    </xf>
    <xf numFmtId="0" fontId="27" fillId="0" borderId="10" xfId="0" applyFont="1" applyBorder="1" applyAlignment="1">
      <alignment horizontal="left" vertical="center" indent="1"/>
    </xf>
    <xf numFmtId="0" fontId="27" fillId="13" borderId="10" xfId="0" applyFont="1" applyFill="1" applyBorder="1" applyAlignment="1">
      <alignment horizontal="distributed" vertical="center" inden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7" fillId="0" borderId="18" xfId="0" applyFont="1" applyBorder="1" applyAlignment="1">
      <alignment horizontal="center" shrinkToFit="1"/>
    </xf>
    <xf numFmtId="0" fontId="27" fillId="0" borderId="19" xfId="0" applyFont="1" applyBorder="1" applyAlignment="1">
      <alignment horizontal="center" shrinkToFit="1"/>
    </xf>
    <xf numFmtId="0" fontId="27" fillId="0" borderId="20" xfId="0" applyFont="1" applyBorder="1" applyAlignment="1">
      <alignment horizontal="center" shrinkToFit="1"/>
    </xf>
    <xf numFmtId="0" fontId="29" fillId="0" borderId="0" xfId="0" applyFont="1" applyAlignment="1">
      <alignment horizontal="center"/>
    </xf>
    <xf numFmtId="180" fontId="27" fillId="0" borderId="10" xfId="0" applyNumberFormat="1" applyFont="1" applyBorder="1" applyAlignment="1">
      <alignment horizontal="left" vertical="center" indent="1"/>
    </xf>
    <xf numFmtId="0" fontId="27" fillId="0" borderId="21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179" fontId="10" fillId="5" borderId="1" xfId="0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left" indent="3"/>
    </xf>
    <xf numFmtId="0" fontId="10" fillId="0" borderId="11" xfId="0" applyFont="1" applyBorder="1" applyAlignment="1">
      <alignment horizontal="left" indent="3"/>
    </xf>
    <xf numFmtId="0" fontId="10" fillId="0" borderId="11" xfId="0" applyFont="1" applyFill="1" applyBorder="1" applyAlignment="1">
      <alignment horizontal="left" indent="3"/>
    </xf>
    <xf numFmtId="0" fontId="34" fillId="0" borderId="0" xfId="3" applyFont="1">
      <alignment vertical="center"/>
    </xf>
    <xf numFmtId="0" fontId="35" fillId="8" borderId="0" xfId="0" applyFont="1" applyFill="1" applyAlignment="1">
      <alignment vertical="center"/>
    </xf>
    <xf numFmtId="0" fontId="35" fillId="8" borderId="0" xfId="0" applyFont="1" applyFill="1" applyAlignment="1">
      <alignment horizontal="center" vertical="center"/>
    </xf>
    <xf numFmtId="0" fontId="27" fillId="0" borderId="11" xfId="0" applyFont="1" applyBorder="1" applyAlignment="1">
      <alignment horizontal="left" vertical="center"/>
    </xf>
    <xf numFmtId="0" fontId="27" fillId="0" borderId="11" xfId="0" applyFont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27" fillId="0" borderId="10" xfId="0" applyFont="1" applyBorder="1" applyAlignment="1">
      <alignment horizontal="left" shrinkToFit="1"/>
    </xf>
    <xf numFmtId="0" fontId="1" fillId="0" borderId="1" xfId="2" applyFont="1" applyBorder="1" applyAlignment="1">
      <alignment horizontal="left" vertical="center"/>
    </xf>
    <xf numFmtId="0" fontId="36" fillId="0" borderId="0" xfId="0" applyFont="1" applyAlignment="1">
      <alignment vertical="center" shrinkToFit="1"/>
    </xf>
    <xf numFmtId="0" fontId="27" fillId="0" borderId="15" xfId="0" applyFont="1" applyBorder="1" applyAlignment="1">
      <alignment horizontal="center" vertical="center"/>
    </xf>
    <xf numFmtId="49" fontId="1" fillId="0" borderId="1" xfId="2" applyNumberFormat="1" applyFont="1" applyBorder="1">
      <alignment vertical="center"/>
    </xf>
  </cellXfs>
  <cellStyles count="7">
    <cellStyle name="標準" xfId="0" builtinId="0"/>
    <cellStyle name="標準 2" xfId="1" xr:uid="{00000000-0005-0000-0000-000001000000}"/>
    <cellStyle name="標準 2 2" xfId="5" xr:uid="{F432C1EA-B8BF-4460-9D13-5A375A8E5532}"/>
    <cellStyle name="標準 3" xfId="2" xr:uid="{00000000-0005-0000-0000-000002000000}"/>
    <cellStyle name="標準 3 2" xfId="6" xr:uid="{5D4058B4-C423-4584-A759-F71D35DF5A5F}"/>
    <cellStyle name="標準 4" xfId="3" xr:uid="{00000000-0005-0000-0000-000003000000}"/>
    <cellStyle name="標準 5" xfId="4" xr:uid="{2A2ED1D5-618F-4463-989B-97659E89A82B}"/>
  </cellStyles>
  <dxfs count="0"/>
  <tableStyles count="1" defaultTableStyle="TableStyleMedium9">
    <tableStyle name="Invisible" pivot="0" table="0" count="0" xr9:uid="{6659B94C-60E8-48C8-93B4-A1ED3D1ABB7C}"/>
  </tableStyles>
  <colors>
    <mruColors>
      <color rgb="FFDB0000"/>
      <color rgb="FFDBE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12</xdr:row>
      <xdr:rowOff>9525</xdr:rowOff>
    </xdr:from>
    <xdr:to>
      <xdr:col>2</xdr:col>
      <xdr:colOff>128475</xdr:colOff>
      <xdr:row>16</xdr:row>
      <xdr:rowOff>4650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7675" y="2714625"/>
          <a:ext cx="900000" cy="900000"/>
        </a:xfrm>
        <a:prstGeom prst="ellipse">
          <a:avLst/>
        </a:prstGeom>
        <a:noFill/>
        <a:ln w="63500" cmpd="dbl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128475</xdr:colOff>
      <xdr:row>13</xdr:row>
      <xdr:rowOff>240450</xdr:rowOff>
    </xdr:from>
    <xdr:to>
      <xdr:col>12</xdr:col>
      <xdr:colOff>76200</xdr:colOff>
      <xdr:row>14</xdr:row>
      <xdr:rowOff>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2" idx="6"/>
        </xdr:cNvCxnSpPr>
      </xdr:nvCxnSpPr>
      <xdr:spPr>
        <a:xfrm>
          <a:off x="1347675" y="3164625"/>
          <a:ext cx="6291375" cy="7201"/>
        </a:xfrm>
        <a:prstGeom prst="straightConnector1">
          <a:avLst/>
        </a:prstGeom>
        <a:ln w="63500">
          <a:solidFill>
            <a:srgbClr val="002060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9525</xdr:rowOff>
    </xdr:from>
    <xdr:to>
      <xdr:col>7</xdr:col>
      <xdr:colOff>0</xdr:colOff>
      <xdr:row>13</xdr:row>
      <xdr:rowOff>238125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486400" y="1533525"/>
          <a:ext cx="0" cy="1181100"/>
        </a:xfrm>
        <a:prstGeom prst="line">
          <a:avLst/>
        </a:prstGeom>
        <a:ln w="635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304800</xdr:colOff>
      <xdr:row>6</xdr:row>
      <xdr:rowOff>66675</xdr:rowOff>
    </xdr:from>
    <xdr:to>
      <xdr:col>7</xdr:col>
      <xdr:colOff>307200</xdr:colOff>
      <xdr:row>9</xdr:row>
      <xdr:rowOff>21450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62400" y="1457325"/>
          <a:ext cx="612000" cy="612000"/>
        </a:xfrm>
        <a:prstGeom prst="ellipse">
          <a:avLst/>
        </a:prstGeom>
        <a:noFill/>
        <a:ln w="603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314325</xdr:colOff>
      <xdr:row>13</xdr:row>
      <xdr:rowOff>95250</xdr:rowOff>
    </xdr:from>
    <xdr:to>
      <xdr:col>6</xdr:col>
      <xdr:colOff>485775</xdr:colOff>
      <xdr:row>13</xdr:row>
      <xdr:rowOff>95250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923925" y="2762250"/>
          <a:ext cx="3219450" cy="0"/>
        </a:xfrm>
        <a:prstGeom prst="straightConnector1">
          <a:avLst/>
        </a:prstGeom>
        <a:ln w="44450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9</xdr:row>
      <xdr:rowOff>57150</xdr:rowOff>
    </xdr:from>
    <xdr:to>
      <xdr:col>7</xdr:col>
      <xdr:colOff>142875</xdr:colOff>
      <xdr:row>13</xdr:row>
      <xdr:rowOff>142875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 flipV="1">
          <a:off x="4410075" y="1771650"/>
          <a:ext cx="0" cy="1038225"/>
        </a:xfrm>
        <a:prstGeom prst="straightConnector1">
          <a:avLst/>
        </a:prstGeom>
        <a:ln w="44450">
          <a:solidFill>
            <a:srgbClr val="FFFF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219075</xdr:colOff>
      <xdr:row>12</xdr:row>
      <xdr:rowOff>104775</xdr:rowOff>
    </xdr:from>
    <xdr:to>
      <xdr:col>8</xdr:col>
      <xdr:colOff>114300</xdr:colOff>
      <xdr:row>12</xdr:row>
      <xdr:rowOff>104775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4486275" y="2552700"/>
          <a:ext cx="504825" cy="0"/>
        </a:xfrm>
        <a:prstGeom prst="straightConnector1">
          <a:avLst/>
        </a:prstGeom>
        <a:ln>
          <a:solidFill>
            <a:srgbClr val="DB0000"/>
          </a:solidFill>
          <a:headEnd type="oval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9"/>
  <sheetViews>
    <sheetView tabSelected="1" zoomScale="115" zoomScaleNormal="115" workbookViewId="0">
      <selection activeCell="H24" sqref="H24"/>
    </sheetView>
  </sheetViews>
  <sheetFormatPr defaultColWidth="9.109375" defaultRowHeight="15" x14ac:dyDescent="0.45"/>
  <cols>
    <col min="1" max="9" width="9.109375" style="144"/>
    <col min="10" max="10" width="12.88671875" style="144" customWidth="1"/>
    <col min="11" max="13" width="9.109375" style="144"/>
    <col min="14" max="27" width="9.109375" style="152"/>
    <col min="28" max="28" width="13.109375" style="152" bestFit="1" customWidth="1"/>
    <col min="29" max="29" width="9.109375" style="152"/>
    <col min="30" max="30" width="9.109375" style="168"/>
    <col min="31" max="32" width="11.88671875" style="152" bestFit="1" customWidth="1"/>
    <col min="33" max="33" width="15.6640625" style="152" bestFit="1" customWidth="1"/>
    <col min="34" max="40" width="9.109375" style="152"/>
    <col min="41" max="16384" width="9.109375" style="144"/>
  </cols>
  <sheetData>
    <row r="1" spans="1:40" ht="22.2" thickBot="1" x14ac:dyDescent="0.5">
      <c r="A1" s="161" t="s">
        <v>759</v>
      </c>
      <c r="B1" s="161"/>
      <c r="I1" s="171" t="s">
        <v>619</v>
      </c>
      <c r="J1" s="171"/>
      <c r="Z1" s="194" t="s">
        <v>732</v>
      </c>
      <c r="AA1" s="194" t="s">
        <v>731</v>
      </c>
      <c r="AB1" s="194" t="s">
        <v>847</v>
      </c>
      <c r="AC1" s="193" t="s">
        <v>753</v>
      </c>
      <c r="AD1" s="194" t="s">
        <v>754</v>
      </c>
      <c r="AE1" s="193" t="s">
        <v>1101</v>
      </c>
      <c r="AF1" s="193" t="s">
        <v>293</v>
      </c>
      <c r="AG1" s="193" t="s">
        <v>707</v>
      </c>
    </row>
    <row r="2" spans="1:40" ht="17.25" customHeight="1" thickBot="1" x14ac:dyDescent="0.5">
      <c r="A2" s="175" t="s">
        <v>750</v>
      </c>
      <c r="B2" s="175"/>
      <c r="C2" s="174"/>
      <c r="D2" s="174"/>
      <c r="E2" s="174"/>
      <c r="I2" s="145" t="s">
        <v>716</v>
      </c>
      <c r="J2" s="150"/>
      <c r="K2" s="185" t="s">
        <v>720</v>
      </c>
      <c r="L2" s="186"/>
      <c r="Z2" s="153"/>
      <c r="AA2" s="153"/>
      <c r="AB2" s="153"/>
      <c r="AE2" s="163" t="s">
        <v>537</v>
      </c>
      <c r="AF2" s="163" t="s">
        <v>551</v>
      </c>
      <c r="AG2" s="163" t="s">
        <v>391</v>
      </c>
      <c r="AH2" s="163" t="s">
        <v>1103</v>
      </c>
      <c r="AI2" s="163" t="s">
        <v>1105</v>
      </c>
    </row>
    <row r="3" spans="1:40" s="146" customFormat="1" ht="17.25" customHeight="1" thickBot="1" x14ac:dyDescent="0.5">
      <c r="A3" s="175" t="s">
        <v>729</v>
      </c>
      <c r="B3" s="175"/>
      <c r="C3" s="174"/>
      <c r="D3" s="174"/>
      <c r="E3" s="174"/>
      <c r="F3" s="174"/>
      <c r="I3" s="145" t="s">
        <v>717</v>
      </c>
      <c r="J3" s="151"/>
      <c r="K3" s="148" t="s">
        <v>722</v>
      </c>
      <c r="L3" s="201"/>
      <c r="M3" s="200" t="s">
        <v>1107</v>
      </c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5"/>
      <c r="AA3" s="155" t="s">
        <v>733</v>
      </c>
      <c r="AB3" s="155" t="s">
        <v>848</v>
      </c>
      <c r="AC3" s="170">
        <v>0.8</v>
      </c>
      <c r="AD3" s="155">
        <v>100</v>
      </c>
      <c r="AE3" s="154" t="s">
        <v>538</v>
      </c>
      <c r="AF3" s="163" t="s">
        <v>552</v>
      </c>
      <c r="AG3" s="163" t="s">
        <v>394</v>
      </c>
      <c r="AH3" s="163" t="s">
        <v>1104</v>
      </c>
      <c r="AI3" s="163" t="s">
        <v>1106</v>
      </c>
      <c r="AJ3" s="154"/>
      <c r="AK3" s="154"/>
      <c r="AL3" s="154"/>
      <c r="AM3" s="154"/>
      <c r="AN3" s="154"/>
    </row>
    <row r="4" spans="1:40" s="146" customFormat="1" ht="17.25" customHeight="1" thickBot="1" x14ac:dyDescent="0.5">
      <c r="A4" s="175" t="s">
        <v>726</v>
      </c>
      <c r="B4" s="175"/>
      <c r="C4" s="174"/>
      <c r="D4" s="174"/>
      <c r="E4" s="148" t="s">
        <v>722</v>
      </c>
      <c r="I4" s="145" t="s">
        <v>718</v>
      </c>
      <c r="J4" s="151"/>
      <c r="K4" s="148" t="s">
        <v>722</v>
      </c>
      <c r="L4" s="201"/>
      <c r="M4" s="200" t="s">
        <v>1107</v>
      </c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5"/>
      <c r="AA4" s="155" t="s">
        <v>844</v>
      </c>
      <c r="AB4" s="155" t="s">
        <v>849</v>
      </c>
      <c r="AC4" s="170">
        <v>0.85</v>
      </c>
      <c r="AD4" s="155">
        <v>150</v>
      </c>
      <c r="AE4" s="154" t="s">
        <v>188</v>
      </c>
      <c r="AF4" s="163" t="s">
        <v>388</v>
      </c>
      <c r="AG4" s="163" t="s">
        <v>397</v>
      </c>
      <c r="AH4" s="154" t="s">
        <v>571</v>
      </c>
      <c r="AI4" s="154" t="s">
        <v>571</v>
      </c>
      <c r="AJ4" s="154"/>
      <c r="AK4" s="154"/>
      <c r="AL4" s="154"/>
      <c r="AM4" s="154"/>
      <c r="AN4" s="154"/>
    </row>
    <row r="5" spans="1:40" s="146" customFormat="1" ht="17.25" customHeight="1" x14ac:dyDescent="0.45">
      <c r="A5" s="173" t="str">
        <f>●工事竣工データ入力用!B2</f>
        <v>下水種別</v>
      </c>
      <c r="B5" s="173"/>
      <c r="C5" s="195"/>
      <c r="D5" s="195"/>
      <c r="E5" s="148" t="s">
        <v>722</v>
      </c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5" t="s">
        <v>845</v>
      </c>
      <c r="AB5" s="155"/>
      <c r="AC5" s="170">
        <v>0.9</v>
      </c>
      <c r="AD5" s="155"/>
      <c r="AE5" s="154" t="s">
        <v>539</v>
      </c>
      <c r="AF5" s="154"/>
      <c r="AG5" s="163" t="s">
        <v>400</v>
      </c>
      <c r="AH5" s="154" t="s">
        <v>1108</v>
      </c>
      <c r="AI5" s="154" t="s">
        <v>1108</v>
      </c>
      <c r="AJ5" s="154"/>
      <c r="AK5" s="154"/>
      <c r="AL5" s="154"/>
      <c r="AM5" s="154"/>
      <c r="AN5" s="154"/>
    </row>
    <row r="6" spans="1:40" s="146" customFormat="1" ht="17.25" customHeight="1" x14ac:dyDescent="0.45">
      <c r="A6" s="173" t="s">
        <v>728</v>
      </c>
      <c r="B6" s="173"/>
      <c r="C6" s="196"/>
      <c r="D6" s="196"/>
      <c r="E6" s="148" t="s">
        <v>722</v>
      </c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5" t="s">
        <v>846</v>
      </c>
      <c r="AB6" s="155"/>
      <c r="AC6" s="170">
        <v>0.95</v>
      </c>
      <c r="AD6" s="155"/>
      <c r="AE6" s="154" t="s">
        <v>540</v>
      </c>
      <c r="AF6" s="154"/>
      <c r="AG6" s="163" t="s">
        <v>403</v>
      </c>
      <c r="AH6" s="154"/>
      <c r="AI6" s="154"/>
      <c r="AJ6" s="154"/>
      <c r="AK6" s="154"/>
      <c r="AL6" s="154"/>
      <c r="AM6" s="154"/>
      <c r="AN6" s="154"/>
    </row>
    <row r="7" spans="1:40" s="146" customFormat="1" ht="17.25" customHeight="1" x14ac:dyDescent="0.45">
      <c r="A7" s="173" t="s">
        <v>727</v>
      </c>
      <c r="B7" s="173"/>
      <c r="C7" s="197"/>
      <c r="D7" s="197"/>
      <c r="E7" s="148" t="s">
        <v>722</v>
      </c>
      <c r="G7" s="176" t="s">
        <v>755</v>
      </c>
      <c r="H7" s="177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70">
        <v>1</v>
      </c>
      <c r="AD7" s="155"/>
      <c r="AE7" s="154" t="s">
        <v>541</v>
      </c>
      <c r="AF7" s="154"/>
      <c r="AG7" s="163" t="s">
        <v>405</v>
      </c>
      <c r="AH7" s="154"/>
      <c r="AI7" s="154"/>
      <c r="AJ7" s="154"/>
      <c r="AK7" s="154"/>
      <c r="AL7" s="154"/>
      <c r="AM7" s="154"/>
      <c r="AN7" s="154"/>
    </row>
    <row r="8" spans="1:40" s="146" customFormat="1" ht="17.25" customHeight="1" x14ac:dyDescent="0.45">
      <c r="A8" s="173" t="s">
        <v>730</v>
      </c>
      <c r="B8" s="173"/>
      <c r="C8" s="198"/>
      <c r="D8" s="198"/>
      <c r="E8" s="198"/>
      <c r="F8" s="148" t="s">
        <v>722</v>
      </c>
      <c r="G8" s="177"/>
      <c r="H8" s="177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70">
        <v>1.05</v>
      </c>
      <c r="AD8" s="155"/>
      <c r="AE8" s="154" t="s">
        <v>542</v>
      </c>
      <c r="AF8" s="154"/>
      <c r="AG8" s="163" t="s">
        <v>407</v>
      </c>
      <c r="AH8" s="154"/>
      <c r="AI8" s="154"/>
      <c r="AJ8" s="154"/>
      <c r="AK8" s="154"/>
      <c r="AL8" s="154"/>
      <c r="AM8" s="154"/>
      <c r="AN8" s="154"/>
    </row>
    <row r="9" spans="1:40" ht="17.25" customHeight="1" x14ac:dyDescent="0.45">
      <c r="A9" s="173" t="s">
        <v>734</v>
      </c>
      <c r="B9" s="173"/>
      <c r="C9" s="197"/>
      <c r="D9" s="197"/>
      <c r="E9" s="148" t="s">
        <v>722</v>
      </c>
      <c r="G9" s="177"/>
      <c r="H9" s="177"/>
      <c r="I9" s="183" t="s">
        <v>615</v>
      </c>
      <c r="J9" s="183"/>
      <c r="AC9" s="170">
        <v>1.1000000000000001</v>
      </c>
      <c r="AE9" s="163" t="s">
        <v>543</v>
      </c>
    </row>
    <row r="10" spans="1:40" ht="17.25" customHeight="1" thickBot="1" x14ac:dyDescent="0.5">
      <c r="A10" s="173" t="s">
        <v>738</v>
      </c>
      <c r="B10" s="173"/>
      <c r="C10" s="184"/>
      <c r="D10" s="184"/>
      <c r="E10" s="184"/>
      <c r="G10" s="172" t="s">
        <v>615</v>
      </c>
      <c r="I10" s="183"/>
      <c r="J10" s="183"/>
      <c r="AC10" s="170">
        <v>1.1499999999999999</v>
      </c>
      <c r="AE10" s="163" t="s">
        <v>544</v>
      </c>
    </row>
    <row r="11" spans="1:40" ht="17.25" customHeight="1" thickBot="1" x14ac:dyDescent="0.5">
      <c r="G11" s="172"/>
      <c r="I11" s="145" t="s">
        <v>201</v>
      </c>
      <c r="J11" s="157"/>
      <c r="K11" s="146" t="s">
        <v>758</v>
      </c>
      <c r="M11" s="167"/>
      <c r="AC11" s="170">
        <v>1.2</v>
      </c>
      <c r="AE11" s="163" t="s">
        <v>545</v>
      </c>
    </row>
    <row r="12" spans="1:40" ht="16.8" thickBot="1" x14ac:dyDescent="0.5">
      <c r="G12" s="172"/>
      <c r="I12" s="145" t="s">
        <v>721</v>
      </c>
      <c r="J12" s="180"/>
      <c r="K12" s="181"/>
      <c r="L12" s="182"/>
      <c r="M12" s="148" t="s">
        <v>722</v>
      </c>
      <c r="AC12" s="169"/>
      <c r="AE12" s="163" t="s">
        <v>546</v>
      </c>
    </row>
    <row r="13" spans="1:40" ht="16.8" thickBot="1" x14ac:dyDescent="0.5">
      <c r="D13" s="146" t="s">
        <v>225</v>
      </c>
      <c r="E13" s="166"/>
      <c r="F13" s="146" t="s">
        <v>725</v>
      </c>
      <c r="G13" s="172"/>
      <c r="I13" s="145" t="s">
        <v>719</v>
      </c>
      <c r="J13" s="158"/>
      <c r="K13" s="146" t="s">
        <v>720</v>
      </c>
      <c r="AE13" s="163" t="s">
        <v>547</v>
      </c>
    </row>
    <row r="14" spans="1:40" ht="19.5" customHeight="1" x14ac:dyDescent="0.45">
      <c r="A14" s="149" t="s">
        <v>723</v>
      </c>
      <c r="B14" s="149">
        <v>122</v>
      </c>
      <c r="G14" s="172"/>
      <c r="AE14" s="163" t="s">
        <v>548</v>
      </c>
    </row>
    <row r="15" spans="1:40" ht="19.5" customHeight="1" x14ac:dyDescent="0.45">
      <c r="A15" s="149" t="s">
        <v>736</v>
      </c>
      <c r="B15" s="149">
        <v>5</v>
      </c>
      <c r="G15" s="179" t="s">
        <v>162</v>
      </c>
      <c r="H15" s="179"/>
      <c r="AE15" s="163" t="s">
        <v>549</v>
      </c>
    </row>
    <row r="16" spans="1:40" ht="15" customHeight="1" x14ac:dyDescent="0.45">
      <c r="G16" s="179"/>
      <c r="H16" s="179"/>
      <c r="AE16" s="163" t="s">
        <v>370</v>
      </c>
    </row>
    <row r="17" spans="2:31" ht="19.2" x14ac:dyDescent="0.45">
      <c r="B17" s="147" t="s">
        <v>715</v>
      </c>
      <c r="C17" s="178" t="s">
        <v>756</v>
      </c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AE17" s="163" t="s">
        <v>1100</v>
      </c>
    </row>
    <row r="18" spans="2:31" s="152" customFormat="1" x14ac:dyDescent="0.45">
      <c r="AD18" s="168"/>
    </row>
    <row r="19" spans="2:31" s="152" customFormat="1" x14ac:dyDescent="0.45">
      <c r="AD19" s="168"/>
    </row>
    <row r="20" spans="2:31" s="152" customFormat="1" x14ac:dyDescent="0.45">
      <c r="AD20" s="168"/>
    </row>
    <row r="21" spans="2:31" s="152" customFormat="1" x14ac:dyDescent="0.45">
      <c r="AD21" s="168"/>
    </row>
    <row r="22" spans="2:31" s="152" customFormat="1" x14ac:dyDescent="0.45">
      <c r="AD22" s="168"/>
    </row>
    <row r="23" spans="2:31" s="152" customFormat="1" x14ac:dyDescent="0.45">
      <c r="AD23" s="168"/>
    </row>
    <row r="24" spans="2:31" s="152" customFormat="1" x14ac:dyDescent="0.45">
      <c r="AD24" s="168"/>
    </row>
    <row r="25" spans="2:31" s="152" customFormat="1" x14ac:dyDescent="0.45">
      <c r="AD25" s="168"/>
    </row>
    <row r="26" spans="2:31" s="152" customFormat="1" x14ac:dyDescent="0.45">
      <c r="AD26" s="168"/>
    </row>
    <row r="27" spans="2:31" s="152" customFormat="1" x14ac:dyDescent="0.45">
      <c r="AD27" s="168"/>
    </row>
    <row r="28" spans="2:31" s="152" customFormat="1" x14ac:dyDescent="0.45">
      <c r="AD28" s="168"/>
    </row>
    <row r="29" spans="2:31" s="152" customFormat="1" x14ac:dyDescent="0.45">
      <c r="AD29" s="168"/>
    </row>
    <row r="30" spans="2:31" s="152" customFormat="1" x14ac:dyDescent="0.45">
      <c r="AD30" s="168"/>
    </row>
    <row r="31" spans="2:31" s="152" customFormat="1" x14ac:dyDescent="0.45">
      <c r="AD31" s="168"/>
    </row>
    <row r="32" spans="2:31" s="152" customFormat="1" x14ac:dyDescent="0.45">
      <c r="AD32" s="168"/>
    </row>
    <row r="33" spans="30:30" s="152" customFormat="1" x14ac:dyDescent="0.45">
      <c r="AD33" s="168"/>
    </row>
    <row r="34" spans="30:30" s="152" customFormat="1" x14ac:dyDescent="0.45">
      <c r="AD34" s="168"/>
    </row>
    <row r="35" spans="30:30" s="152" customFormat="1" x14ac:dyDescent="0.45">
      <c r="AD35" s="168"/>
    </row>
    <row r="36" spans="30:30" s="152" customFormat="1" x14ac:dyDescent="0.45">
      <c r="AD36" s="168"/>
    </row>
    <row r="37" spans="30:30" s="152" customFormat="1" x14ac:dyDescent="0.45">
      <c r="AD37" s="168"/>
    </row>
    <row r="38" spans="30:30" s="152" customFormat="1" x14ac:dyDescent="0.45">
      <c r="AD38" s="168"/>
    </row>
    <row r="39" spans="30:30" s="152" customFormat="1" x14ac:dyDescent="0.45">
      <c r="AD39" s="168"/>
    </row>
    <row r="40" spans="30:30" s="152" customFormat="1" x14ac:dyDescent="0.45">
      <c r="AD40" s="168"/>
    </row>
    <row r="41" spans="30:30" s="152" customFormat="1" x14ac:dyDescent="0.45">
      <c r="AD41" s="168"/>
    </row>
    <row r="42" spans="30:30" s="152" customFormat="1" x14ac:dyDescent="0.45">
      <c r="AD42" s="168"/>
    </row>
    <row r="43" spans="30:30" s="152" customFormat="1" x14ac:dyDescent="0.45">
      <c r="AD43" s="168"/>
    </row>
    <row r="44" spans="30:30" s="152" customFormat="1" x14ac:dyDescent="0.45">
      <c r="AD44" s="168"/>
    </row>
    <row r="45" spans="30:30" s="152" customFormat="1" x14ac:dyDescent="0.45">
      <c r="AD45" s="168"/>
    </row>
    <row r="46" spans="30:30" s="152" customFormat="1" x14ac:dyDescent="0.45">
      <c r="AD46" s="168"/>
    </row>
    <row r="47" spans="30:30" s="152" customFormat="1" x14ac:dyDescent="0.45">
      <c r="AD47" s="168"/>
    </row>
    <row r="48" spans="30:30" s="152" customFormat="1" x14ac:dyDescent="0.45">
      <c r="AD48" s="168"/>
    </row>
    <row r="49" spans="30:30" s="152" customFormat="1" x14ac:dyDescent="0.45">
      <c r="AD49" s="168"/>
    </row>
    <row r="50" spans="30:30" s="152" customFormat="1" x14ac:dyDescent="0.45">
      <c r="AD50" s="168"/>
    </row>
    <row r="51" spans="30:30" s="152" customFormat="1" x14ac:dyDescent="0.45">
      <c r="AD51" s="168"/>
    </row>
    <row r="52" spans="30:30" s="152" customFormat="1" x14ac:dyDescent="0.45">
      <c r="AD52" s="168"/>
    </row>
    <row r="53" spans="30:30" s="152" customFormat="1" x14ac:dyDescent="0.45">
      <c r="AD53" s="168"/>
    </row>
    <row r="54" spans="30:30" s="152" customFormat="1" x14ac:dyDescent="0.45">
      <c r="AD54" s="168"/>
    </row>
    <row r="55" spans="30:30" s="152" customFormat="1" x14ac:dyDescent="0.45">
      <c r="AD55" s="168"/>
    </row>
    <row r="56" spans="30:30" s="152" customFormat="1" x14ac:dyDescent="0.45">
      <c r="AD56" s="168"/>
    </row>
    <row r="57" spans="30:30" s="152" customFormat="1" x14ac:dyDescent="0.45">
      <c r="AD57" s="168"/>
    </row>
    <row r="58" spans="30:30" s="152" customFormat="1" x14ac:dyDescent="0.45">
      <c r="AD58" s="168"/>
    </row>
    <row r="59" spans="30:30" s="152" customFormat="1" x14ac:dyDescent="0.45">
      <c r="AD59" s="168"/>
    </row>
    <row r="60" spans="30:30" s="152" customFormat="1" x14ac:dyDescent="0.45">
      <c r="AD60" s="168"/>
    </row>
    <row r="61" spans="30:30" s="152" customFormat="1" x14ac:dyDescent="0.45">
      <c r="AD61" s="168"/>
    </row>
    <row r="62" spans="30:30" s="152" customFormat="1" x14ac:dyDescent="0.45">
      <c r="AD62" s="168"/>
    </row>
    <row r="63" spans="30:30" s="152" customFormat="1" x14ac:dyDescent="0.45">
      <c r="AD63" s="168"/>
    </row>
    <row r="64" spans="30:30" s="152" customFormat="1" x14ac:dyDescent="0.45">
      <c r="AD64" s="168"/>
    </row>
    <row r="65" spans="30:30" s="152" customFormat="1" x14ac:dyDescent="0.45">
      <c r="AD65" s="168"/>
    </row>
    <row r="66" spans="30:30" s="152" customFormat="1" x14ac:dyDescent="0.45">
      <c r="AD66" s="168"/>
    </row>
    <row r="67" spans="30:30" s="152" customFormat="1" x14ac:dyDescent="0.45">
      <c r="AD67" s="168"/>
    </row>
    <row r="68" spans="30:30" s="152" customFormat="1" x14ac:dyDescent="0.45">
      <c r="AD68" s="168"/>
    </row>
    <row r="69" spans="30:30" s="152" customFormat="1" x14ac:dyDescent="0.45">
      <c r="AD69" s="168"/>
    </row>
    <row r="70" spans="30:30" s="152" customFormat="1" x14ac:dyDescent="0.45">
      <c r="AD70" s="168"/>
    </row>
    <row r="71" spans="30:30" s="152" customFormat="1" x14ac:dyDescent="0.45">
      <c r="AD71" s="168"/>
    </row>
    <row r="72" spans="30:30" s="152" customFormat="1" x14ac:dyDescent="0.45">
      <c r="AD72" s="168"/>
    </row>
    <row r="73" spans="30:30" s="152" customFormat="1" x14ac:dyDescent="0.45">
      <c r="AD73" s="168"/>
    </row>
    <row r="74" spans="30:30" s="152" customFormat="1" x14ac:dyDescent="0.45">
      <c r="AD74" s="168"/>
    </row>
    <row r="75" spans="30:30" s="152" customFormat="1" x14ac:dyDescent="0.45">
      <c r="AD75" s="168"/>
    </row>
    <row r="76" spans="30:30" s="152" customFormat="1" x14ac:dyDescent="0.45">
      <c r="AD76" s="168"/>
    </row>
    <row r="77" spans="30:30" s="152" customFormat="1" x14ac:dyDescent="0.45">
      <c r="AD77" s="168"/>
    </row>
    <row r="78" spans="30:30" s="152" customFormat="1" x14ac:dyDescent="0.45">
      <c r="AD78" s="168"/>
    </row>
    <row r="79" spans="30:30" s="152" customFormat="1" x14ac:dyDescent="0.45">
      <c r="AD79" s="168"/>
    </row>
    <row r="80" spans="30:30" s="152" customFormat="1" x14ac:dyDescent="0.45">
      <c r="AD80" s="168"/>
    </row>
    <row r="81" spans="30:30" s="152" customFormat="1" x14ac:dyDescent="0.45">
      <c r="AD81" s="168"/>
    </row>
    <row r="82" spans="30:30" s="152" customFormat="1" x14ac:dyDescent="0.45">
      <c r="AD82" s="168"/>
    </row>
    <row r="83" spans="30:30" s="152" customFormat="1" x14ac:dyDescent="0.45">
      <c r="AD83" s="168"/>
    </row>
    <row r="84" spans="30:30" s="152" customFormat="1" x14ac:dyDescent="0.45">
      <c r="AD84" s="168"/>
    </row>
    <row r="85" spans="30:30" s="152" customFormat="1" x14ac:dyDescent="0.45">
      <c r="AD85" s="168"/>
    </row>
    <row r="86" spans="30:30" s="152" customFormat="1" x14ac:dyDescent="0.45">
      <c r="AD86" s="168"/>
    </row>
    <row r="87" spans="30:30" s="152" customFormat="1" x14ac:dyDescent="0.45">
      <c r="AD87" s="168"/>
    </row>
    <row r="88" spans="30:30" s="152" customFormat="1" x14ac:dyDescent="0.45">
      <c r="AD88" s="168"/>
    </row>
    <row r="89" spans="30:30" s="152" customFormat="1" x14ac:dyDescent="0.45">
      <c r="AD89" s="168"/>
    </row>
    <row r="90" spans="30:30" s="152" customFormat="1" x14ac:dyDescent="0.45">
      <c r="AD90" s="168"/>
    </row>
    <row r="91" spans="30:30" s="152" customFormat="1" x14ac:dyDescent="0.45">
      <c r="AD91" s="168"/>
    </row>
    <row r="92" spans="30:30" s="152" customFormat="1" x14ac:dyDescent="0.45">
      <c r="AD92" s="168"/>
    </row>
    <row r="93" spans="30:30" s="152" customFormat="1" x14ac:dyDescent="0.45">
      <c r="AD93" s="168"/>
    </row>
    <row r="94" spans="30:30" s="152" customFormat="1" x14ac:dyDescent="0.45">
      <c r="AD94" s="168"/>
    </row>
    <row r="95" spans="30:30" s="152" customFormat="1" x14ac:dyDescent="0.45">
      <c r="AD95" s="168"/>
    </row>
    <row r="96" spans="30:30" s="152" customFormat="1" x14ac:dyDescent="0.45">
      <c r="AD96" s="168"/>
    </row>
    <row r="97" spans="30:30" s="152" customFormat="1" x14ac:dyDescent="0.45">
      <c r="AD97" s="168"/>
    </row>
    <row r="98" spans="30:30" s="152" customFormat="1" x14ac:dyDescent="0.45">
      <c r="AD98" s="168"/>
    </row>
    <row r="99" spans="30:30" s="152" customFormat="1" x14ac:dyDescent="0.45">
      <c r="AD99" s="168"/>
    </row>
    <row r="100" spans="30:30" s="152" customFormat="1" x14ac:dyDescent="0.45">
      <c r="AD100" s="168"/>
    </row>
    <row r="101" spans="30:30" s="152" customFormat="1" x14ac:dyDescent="0.45">
      <c r="AD101" s="168"/>
    </row>
    <row r="102" spans="30:30" s="152" customFormat="1" x14ac:dyDescent="0.45">
      <c r="AD102" s="168"/>
    </row>
    <row r="103" spans="30:30" s="152" customFormat="1" x14ac:dyDescent="0.45">
      <c r="AD103" s="168"/>
    </row>
    <row r="104" spans="30:30" s="152" customFormat="1" x14ac:dyDescent="0.45">
      <c r="AD104" s="168"/>
    </row>
    <row r="105" spans="30:30" s="152" customFormat="1" x14ac:dyDescent="0.45">
      <c r="AD105" s="168"/>
    </row>
    <row r="106" spans="30:30" s="152" customFormat="1" x14ac:dyDescent="0.45">
      <c r="AD106" s="168"/>
    </row>
    <row r="107" spans="30:30" s="152" customFormat="1" x14ac:dyDescent="0.45">
      <c r="AD107" s="168"/>
    </row>
    <row r="108" spans="30:30" s="152" customFormat="1" x14ac:dyDescent="0.45">
      <c r="AD108" s="168"/>
    </row>
    <row r="109" spans="30:30" s="152" customFormat="1" x14ac:dyDescent="0.45">
      <c r="AD109" s="168"/>
    </row>
    <row r="110" spans="30:30" s="152" customFormat="1" x14ac:dyDescent="0.45">
      <c r="AD110" s="168"/>
    </row>
    <row r="111" spans="30:30" s="152" customFormat="1" x14ac:dyDescent="0.45">
      <c r="AD111" s="168"/>
    </row>
    <row r="112" spans="30:30" s="152" customFormat="1" x14ac:dyDescent="0.45">
      <c r="AD112" s="168"/>
    </row>
    <row r="113" spans="30:30" s="152" customFormat="1" x14ac:dyDescent="0.45">
      <c r="AD113" s="168"/>
    </row>
    <row r="114" spans="30:30" s="152" customFormat="1" x14ac:dyDescent="0.45">
      <c r="AD114" s="168"/>
    </row>
    <row r="115" spans="30:30" s="152" customFormat="1" x14ac:dyDescent="0.45">
      <c r="AD115" s="168"/>
    </row>
    <row r="116" spans="30:30" s="152" customFormat="1" x14ac:dyDescent="0.45">
      <c r="AD116" s="168"/>
    </row>
    <row r="117" spans="30:30" s="152" customFormat="1" x14ac:dyDescent="0.45">
      <c r="AD117" s="168"/>
    </row>
    <row r="118" spans="30:30" s="152" customFormat="1" x14ac:dyDescent="0.45">
      <c r="AD118" s="168"/>
    </row>
    <row r="119" spans="30:30" s="152" customFormat="1" x14ac:dyDescent="0.45">
      <c r="AD119" s="168"/>
    </row>
    <row r="120" spans="30:30" s="152" customFormat="1" x14ac:dyDescent="0.45">
      <c r="AD120" s="168"/>
    </row>
    <row r="121" spans="30:30" s="152" customFormat="1" x14ac:dyDescent="0.45">
      <c r="AD121" s="168"/>
    </row>
    <row r="122" spans="30:30" s="152" customFormat="1" x14ac:dyDescent="0.45">
      <c r="AD122" s="168"/>
    </row>
    <row r="123" spans="30:30" s="152" customFormat="1" x14ac:dyDescent="0.45">
      <c r="AD123" s="168"/>
    </row>
    <row r="124" spans="30:30" s="152" customFormat="1" x14ac:dyDescent="0.45">
      <c r="AD124" s="168"/>
    </row>
    <row r="125" spans="30:30" s="152" customFormat="1" x14ac:dyDescent="0.45">
      <c r="AD125" s="168"/>
    </row>
    <row r="126" spans="30:30" s="152" customFormat="1" x14ac:dyDescent="0.45">
      <c r="AD126" s="168"/>
    </row>
    <row r="127" spans="30:30" s="152" customFormat="1" x14ac:dyDescent="0.45">
      <c r="AD127" s="168"/>
    </row>
    <row r="128" spans="30:30" s="152" customFormat="1" x14ac:dyDescent="0.45">
      <c r="AD128" s="168"/>
    </row>
    <row r="129" spans="30:30" s="152" customFormat="1" x14ac:dyDescent="0.45">
      <c r="AD129" s="168"/>
    </row>
    <row r="130" spans="30:30" s="152" customFormat="1" x14ac:dyDescent="0.45">
      <c r="AD130" s="168"/>
    </row>
    <row r="131" spans="30:30" s="152" customFormat="1" x14ac:dyDescent="0.45">
      <c r="AD131" s="168"/>
    </row>
    <row r="132" spans="30:30" s="152" customFormat="1" x14ac:dyDescent="0.45">
      <c r="AD132" s="168"/>
    </row>
    <row r="133" spans="30:30" s="152" customFormat="1" x14ac:dyDescent="0.45">
      <c r="AD133" s="168"/>
    </row>
    <row r="134" spans="30:30" s="152" customFormat="1" x14ac:dyDescent="0.45">
      <c r="AD134" s="168"/>
    </row>
    <row r="135" spans="30:30" s="152" customFormat="1" x14ac:dyDescent="0.45">
      <c r="AD135" s="168"/>
    </row>
    <row r="136" spans="30:30" s="152" customFormat="1" x14ac:dyDescent="0.45">
      <c r="AD136" s="168"/>
    </row>
    <row r="137" spans="30:30" s="152" customFormat="1" x14ac:dyDescent="0.45">
      <c r="AD137" s="168"/>
    </row>
    <row r="138" spans="30:30" s="152" customFormat="1" x14ac:dyDescent="0.45">
      <c r="AD138" s="168"/>
    </row>
    <row r="139" spans="30:30" s="152" customFormat="1" x14ac:dyDescent="0.45">
      <c r="AD139" s="168"/>
    </row>
    <row r="140" spans="30:30" s="152" customFormat="1" x14ac:dyDescent="0.45">
      <c r="AD140" s="168"/>
    </row>
    <row r="141" spans="30:30" s="152" customFormat="1" x14ac:dyDescent="0.45">
      <c r="AD141" s="168"/>
    </row>
    <row r="142" spans="30:30" s="152" customFormat="1" x14ac:dyDescent="0.45">
      <c r="AD142" s="168"/>
    </row>
    <row r="143" spans="30:30" s="152" customFormat="1" x14ac:dyDescent="0.45">
      <c r="AD143" s="168"/>
    </row>
    <row r="144" spans="30:30" s="152" customFormat="1" x14ac:dyDescent="0.45">
      <c r="AD144" s="168"/>
    </row>
    <row r="145" spans="30:30" s="152" customFormat="1" x14ac:dyDescent="0.45">
      <c r="AD145" s="168"/>
    </row>
    <row r="146" spans="30:30" s="152" customFormat="1" x14ac:dyDescent="0.45">
      <c r="AD146" s="168"/>
    </row>
    <row r="147" spans="30:30" s="152" customFormat="1" x14ac:dyDescent="0.45">
      <c r="AD147" s="168"/>
    </row>
    <row r="148" spans="30:30" s="152" customFormat="1" x14ac:dyDescent="0.45">
      <c r="AD148" s="168"/>
    </row>
    <row r="149" spans="30:30" s="152" customFormat="1" x14ac:dyDescent="0.45">
      <c r="AD149" s="168"/>
    </row>
    <row r="150" spans="30:30" s="152" customFormat="1" x14ac:dyDescent="0.45">
      <c r="AD150" s="168"/>
    </row>
    <row r="151" spans="30:30" s="152" customFormat="1" x14ac:dyDescent="0.45">
      <c r="AD151" s="168"/>
    </row>
    <row r="152" spans="30:30" s="152" customFormat="1" x14ac:dyDescent="0.45">
      <c r="AD152" s="168"/>
    </row>
    <row r="153" spans="30:30" s="152" customFormat="1" x14ac:dyDescent="0.45">
      <c r="AD153" s="168"/>
    </row>
    <row r="154" spans="30:30" s="152" customFormat="1" x14ac:dyDescent="0.45">
      <c r="AD154" s="168"/>
    </row>
    <row r="155" spans="30:30" s="152" customFormat="1" x14ac:dyDescent="0.45">
      <c r="AD155" s="168"/>
    </row>
    <row r="156" spans="30:30" s="152" customFormat="1" x14ac:dyDescent="0.45">
      <c r="AD156" s="168"/>
    </row>
    <row r="157" spans="30:30" s="152" customFormat="1" x14ac:dyDescent="0.45">
      <c r="AD157" s="168"/>
    </row>
    <row r="158" spans="30:30" s="152" customFormat="1" x14ac:dyDescent="0.45">
      <c r="AD158" s="168"/>
    </row>
    <row r="159" spans="30:30" s="152" customFormat="1" x14ac:dyDescent="0.45">
      <c r="AD159" s="168"/>
    </row>
    <row r="160" spans="30:30" s="152" customFormat="1" x14ac:dyDescent="0.45">
      <c r="AD160" s="168"/>
    </row>
    <row r="161" spans="30:30" s="152" customFormat="1" x14ac:dyDescent="0.45">
      <c r="AD161" s="168"/>
    </row>
    <row r="162" spans="30:30" s="152" customFormat="1" x14ac:dyDescent="0.45">
      <c r="AD162" s="168"/>
    </row>
    <row r="163" spans="30:30" s="152" customFormat="1" x14ac:dyDescent="0.45">
      <c r="AD163" s="168"/>
    </row>
    <row r="164" spans="30:30" s="152" customFormat="1" x14ac:dyDescent="0.45">
      <c r="AD164" s="168"/>
    </row>
    <row r="165" spans="30:30" s="152" customFormat="1" x14ac:dyDescent="0.45">
      <c r="AD165" s="168"/>
    </row>
    <row r="166" spans="30:30" s="152" customFormat="1" x14ac:dyDescent="0.45">
      <c r="AD166" s="168"/>
    </row>
    <row r="167" spans="30:30" s="152" customFormat="1" x14ac:dyDescent="0.45">
      <c r="AD167" s="168"/>
    </row>
    <row r="168" spans="30:30" s="152" customFormat="1" x14ac:dyDescent="0.45">
      <c r="AD168" s="168"/>
    </row>
    <row r="169" spans="30:30" s="152" customFormat="1" x14ac:dyDescent="0.45">
      <c r="AD169" s="168"/>
    </row>
  </sheetData>
  <mergeCells count="26">
    <mergeCell ref="C17:M17"/>
    <mergeCell ref="G15:H16"/>
    <mergeCell ref="A2:B2"/>
    <mergeCell ref="C2:E2"/>
    <mergeCell ref="A7:B7"/>
    <mergeCell ref="J12:L12"/>
    <mergeCell ref="I9:J10"/>
    <mergeCell ref="A10:B10"/>
    <mergeCell ref="C10:E10"/>
    <mergeCell ref="A8:B8"/>
    <mergeCell ref="C4:D4"/>
    <mergeCell ref="K2:L2"/>
    <mergeCell ref="I1:J1"/>
    <mergeCell ref="G10:G14"/>
    <mergeCell ref="C9:D9"/>
    <mergeCell ref="A9:B9"/>
    <mergeCell ref="C5:D5"/>
    <mergeCell ref="C6:D6"/>
    <mergeCell ref="C7:D7"/>
    <mergeCell ref="C3:F3"/>
    <mergeCell ref="C8:E8"/>
    <mergeCell ref="A3:B3"/>
    <mergeCell ref="A4:B4"/>
    <mergeCell ref="A5:B5"/>
    <mergeCell ref="A6:B6"/>
    <mergeCell ref="G7:H9"/>
  </mergeCells>
  <phoneticPr fontId="11"/>
  <dataValidations count="6">
    <dataValidation type="list" allowBlank="1" showInputMessage="1" showErrorMessage="1" sqref="C4:D4" xr:uid="{00000000-0002-0000-0000-000000000000}">
      <formula1>$AA$3:$AA$6</formula1>
    </dataValidation>
    <dataValidation type="list" allowBlank="1" showInputMessage="1" showErrorMessage="1" sqref="J11" xr:uid="{00000000-0002-0000-0000-000002000000}">
      <formula1>$AD$3:$AD$4</formula1>
    </dataValidation>
    <dataValidation type="list" allowBlank="1" showInputMessage="1" showErrorMessage="1" sqref="C6:D6" xr:uid="{00000000-0002-0000-0000-000003000000}">
      <formula1>INDIRECT($C$5)</formula1>
    </dataValidation>
    <dataValidation type="list" allowBlank="1" showInputMessage="1" showErrorMessage="1" sqref="C7:D7" xr:uid="{1764E61C-9C5D-49D3-83DB-7A32EF1BFA3F}">
      <formula1>INDIRECT($C$6)</formula1>
    </dataValidation>
    <dataValidation type="list" allowBlank="1" showInputMessage="1" showErrorMessage="1" sqref="L3" xr:uid="{C3E2CAC5-77F7-4130-9F3B-926AF211F559}">
      <formula1>$AH$2:$AH$5</formula1>
    </dataValidation>
    <dataValidation type="list" allowBlank="1" showInputMessage="1" showErrorMessage="1" sqref="L4" xr:uid="{A1108349-87D5-4434-BEB2-2CA698B99A09}">
      <formula1>$AI$2:$AI$5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8000000}">
          <x14:formula1>
            <xm:f>'指定店名簿 (縦型)'!$B$4:$B$89</xm:f>
          </x14:formula1>
          <xm:sqref>C8:E8</xm:sqref>
        </x14:dataValidation>
        <x14:dataValidation type="list" allowBlank="1" showInputMessage="1" showErrorMessage="1" xr:uid="{00000000-0002-0000-0000-000005000000}">
          <x14:formula1>
            <xm:f>'(編集禁止)コード名称対応表'!$U$10:$U$13</xm:f>
          </x14:formula1>
          <xm:sqref>J3</xm:sqref>
        </x14:dataValidation>
        <x14:dataValidation type="list" allowBlank="1" showInputMessage="1" showErrorMessage="1" xr:uid="{00000000-0002-0000-0000-000006000000}">
          <x14:formula1>
            <xm:f>'(編集禁止)コード名称対応表'!$U$33:$U$37</xm:f>
          </x14:formula1>
          <xm:sqref>J4</xm:sqref>
        </x14:dataValidation>
        <x14:dataValidation type="list" allowBlank="1" showInputMessage="1" showErrorMessage="1" xr:uid="{00000000-0002-0000-0000-000007000000}">
          <x14:formula1>
            <xm:f>'(編集禁止)コード名称対応表'!$C$9:$C$10</xm:f>
          </x14:formula1>
          <xm:sqref>C5:D5</xm:sqref>
        </x14:dataValidation>
        <x14:dataValidation type="list" allowBlank="1" showInputMessage="1" showErrorMessage="1" xr:uid="{00000000-0002-0000-0000-000009000000}">
          <x14:formula1>
            <xm:f>'(編集禁止)コード名称対応表'!$P$10:$P$11</xm:f>
          </x14:formula1>
          <xm:sqref>J12:L12</xm:sqref>
        </x14:dataValidation>
        <x14:dataValidation type="list" allowBlank="1" showInputMessage="1" showErrorMessage="1" xr:uid="{00000000-0002-0000-0000-00000A000000}">
          <x14:formula1>
            <xm:f>'(編集禁止)コード名称対応表'!$P$27:$P$31</xm:f>
          </x14:formula1>
          <xm:sqref>C9:D9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82"/>
  <sheetViews>
    <sheetView workbookViewId="0">
      <selection activeCell="D28" sqref="D28"/>
    </sheetView>
  </sheetViews>
  <sheetFormatPr defaultRowHeight="15" x14ac:dyDescent="0.45"/>
  <cols>
    <col min="2" max="2" width="15.88671875" style="101" bestFit="1" customWidth="1"/>
    <col min="3" max="3" width="10.44140625" customWidth="1"/>
    <col min="4" max="4" width="71.109375" customWidth="1"/>
    <col min="5" max="5" width="12.109375" customWidth="1"/>
    <col min="7" max="7" width="0" style="119" hidden="1" customWidth="1"/>
  </cols>
  <sheetData>
    <row r="1" spans="1:7" x14ac:dyDescent="0.45">
      <c r="A1" s="1" t="s">
        <v>643</v>
      </c>
      <c r="B1" s="118" t="s">
        <v>644</v>
      </c>
      <c r="C1">
        <v>1</v>
      </c>
    </row>
    <row r="2" spans="1:7" x14ac:dyDescent="0.45">
      <c r="B2" s="100" t="s">
        <v>627</v>
      </c>
      <c r="C2" s="98" t="s">
        <v>628</v>
      </c>
      <c r="D2" s="99" t="s">
        <v>629</v>
      </c>
      <c r="E2" s="120" t="s">
        <v>643</v>
      </c>
      <c r="G2" s="1" t="s">
        <v>644</v>
      </c>
    </row>
    <row r="3" spans="1:7" x14ac:dyDescent="0.45">
      <c r="B3" s="100">
        <v>42746</v>
      </c>
      <c r="C3" s="102" t="s">
        <v>630</v>
      </c>
      <c r="D3" s="103" t="s">
        <v>642</v>
      </c>
      <c r="E3" s="103" t="s">
        <v>647</v>
      </c>
      <c r="G3" s="119" t="s">
        <v>645</v>
      </c>
    </row>
    <row r="4" spans="1:7" x14ac:dyDescent="0.45">
      <c r="B4" s="100">
        <v>42748</v>
      </c>
      <c r="C4" s="102" t="s">
        <v>630</v>
      </c>
      <c r="D4" s="103" t="s">
        <v>708</v>
      </c>
      <c r="E4" s="103" t="s">
        <v>709</v>
      </c>
      <c r="G4" s="119" t="s">
        <v>646</v>
      </c>
    </row>
    <row r="5" spans="1:7" x14ac:dyDescent="0.45">
      <c r="B5" s="100">
        <v>42825</v>
      </c>
      <c r="C5" s="102" t="s">
        <v>702</v>
      </c>
      <c r="D5" s="103" t="s">
        <v>703</v>
      </c>
      <c r="E5" s="103" t="s">
        <v>704</v>
      </c>
    </row>
    <row r="6" spans="1:7" x14ac:dyDescent="0.45">
      <c r="B6" s="100">
        <v>42948</v>
      </c>
      <c r="C6" s="102" t="s">
        <v>711</v>
      </c>
      <c r="D6" s="103" t="s">
        <v>749</v>
      </c>
      <c r="E6" s="103" t="s">
        <v>712</v>
      </c>
    </row>
    <row r="7" spans="1:7" x14ac:dyDescent="0.45">
      <c r="B7" s="100">
        <v>42948</v>
      </c>
      <c r="C7" s="102" t="s">
        <v>630</v>
      </c>
      <c r="D7" s="103" t="s">
        <v>751</v>
      </c>
      <c r="E7" s="103" t="s">
        <v>752</v>
      </c>
    </row>
    <row r="8" spans="1:7" x14ac:dyDescent="0.45">
      <c r="B8" s="100"/>
      <c r="C8" s="98"/>
      <c r="D8" s="99"/>
      <c r="E8" s="99"/>
    </row>
    <row r="9" spans="1:7" x14ac:dyDescent="0.45">
      <c r="B9" s="100"/>
      <c r="C9" s="98"/>
      <c r="D9" s="99"/>
      <c r="E9" s="99"/>
    </row>
    <row r="10" spans="1:7" x14ac:dyDescent="0.45">
      <c r="B10" s="100"/>
      <c r="C10" s="98"/>
      <c r="D10" s="99"/>
      <c r="E10" s="99"/>
    </row>
    <row r="11" spans="1:7" x14ac:dyDescent="0.45">
      <c r="B11" s="100"/>
      <c r="C11" s="98"/>
      <c r="D11" s="99"/>
      <c r="E11" s="99"/>
    </row>
    <row r="12" spans="1:7" x14ac:dyDescent="0.45">
      <c r="B12" s="100"/>
      <c r="C12" s="98"/>
      <c r="D12" s="99"/>
      <c r="E12" s="99"/>
    </row>
    <row r="13" spans="1:7" x14ac:dyDescent="0.45">
      <c r="B13" s="100"/>
      <c r="C13" s="98"/>
      <c r="D13" s="99"/>
      <c r="E13" s="99"/>
    </row>
    <row r="14" spans="1:7" x14ac:dyDescent="0.45">
      <c r="B14" s="100"/>
      <c r="C14" s="98"/>
      <c r="D14" s="99"/>
      <c r="E14" s="99"/>
    </row>
    <row r="15" spans="1:7" x14ac:dyDescent="0.45">
      <c r="B15" s="100"/>
      <c r="C15" s="98"/>
      <c r="D15" s="99"/>
      <c r="E15" s="99"/>
    </row>
    <row r="16" spans="1:7" x14ac:dyDescent="0.45">
      <c r="B16" s="100"/>
      <c r="C16" s="98"/>
      <c r="D16" s="99"/>
      <c r="E16" s="99"/>
    </row>
    <row r="17" spans="2:5" x14ac:dyDescent="0.45">
      <c r="B17" s="100"/>
      <c r="C17" s="98"/>
      <c r="D17" s="99"/>
      <c r="E17" s="99"/>
    </row>
    <row r="18" spans="2:5" x14ac:dyDescent="0.45">
      <c r="B18" s="100"/>
      <c r="C18" s="98"/>
      <c r="D18" s="99"/>
      <c r="E18" s="99"/>
    </row>
    <row r="19" spans="2:5" x14ac:dyDescent="0.45">
      <c r="B19" s="100"/>
      <c r="C19" s="98"/>
      <c r="D19" s="99"/>
      <c r="E19" s="99"/>
    </row>
    <row r="20" spans="2:5" x14ac:dyDescent="0.45">
      <c r="B20" s="100"/>
      <c r="C20" s="98"/>
      <c r="D20" s="99"/>
      <c r="E20" s="99"/>
    </row>
    <row r="21" spans="2:5" x14ac:dyDescent="0.45">
      <c r="B21" s="100"/>
      <c r="C21" s="98"/>
      <c r="D21" s="99"/>
      <c r="E21" s="99"/>
    </row>
    <row r="22" spans="2:5" x14ac:dyDescent="0.45">
      <c r="B22" s="100"/>
      <c r="C22" s="98"/>
      <c r="D22" s="99"/>
      <c r="E22" s="99"/>
    </row>
    <row r="23" spans="2:5" x14ac:dyDescent="0.45">
      <c r="B23" s="100"/>
      <c r="C23" s="98"/>
      <c r="D23" s="99"/>
      <c r="E23" s="99"/>
    </row>
    <row r="24" spans="2:5" x14ac:dyDescent="0.45">
      <c r="B24" s="100"/>
      <c r="C24" s="98"/>
      <c r="D24" s="99"/>
      <c r="E24" s="99"/>
    </row>
    <row r="25" spans="2:5" x14ac:dyDescent="0.45">
      <c r="B25" s="100"/>
      <c r="C25" s="98"/>
      <c r="D25" s="99"/>
      <c r="E25" s="99"/>
    </row>
    <row r="26" spans="2:5" x14ac:dyDescent="0.45">
      <c r="B26" s="100"/>
      <c r="C26" s="98"/>
      <c r="D26" s="99"/>
      <c r="E26" s="99"/>
    </row>
    <row r="27" spans="2:5" x14ac:dyDescent="0.45">
      <c r="B27" s="100"/>
      <c r="C27" s="98"/>
      <c r="D27" s="99"/>
      <c r="E27" s="99"/>
    </row>
    <row r="28" spans="2:5" x14ac:dyDescent="0.45">
      <c r="B28" s="100"/>
      <c r="C28" s="98"/>
      <c r="D28" s="99"/>
      <c r="E28" s="99"/>
    </row>
    <row r="29" spans="2:5" x14ac:dyDescent="0.45">
      <c r="B29" s="100"/>
      <c r="C29" s="98"/>
      <c r="D29" s="99"/>
      <c r="E29" s="99"/>
    </row>
    <row r="30" spans="2:5" x14ac:dyDescent="0.45">
      <c r="B30" s="100"/>
      <c r="C30" s="98"/>
      <c r="D30" s="99"/>
      <c r="E30" s="99"/>
    </row>
    <row r="31" spans="2:5" x14ac:dyDescent="0.45">
      <c r="B31" s="100"/>
      <c r="C31" s="98"/>
      <c r="D31" s="99"/>
      <c r="E31" s="99"/>
    </row>
    <row r="32" spans="2:5" x14ac:dyDescent="0.45">
      <c r="B32" s="100"/>
      <c r="C32" s="98"/>
      <c r="D32" s="99"/>
      <c r="E32" s="99"/>
    </row>
    <row r="33" spans="2:5" x14ac:dyDescent="0.45">
      <c r="B33" s="100"/>
      <c r="C33" s="98"/>
      <c r="D33" s="99"/>
      <c r="E33" s="99"/>
    </row>
    <row r="34" spans="2:5" x14ac:dyDescent="0.45">
      <c r="B34" s="100"/>
      <c r="C34" s="98"/>
      <c r="D34" s="99"/>
      <c r="E34" s="99"/>
    </row>
    <row r="35" spans="2:5" x14ac:dyDescent="0.45">
      <c r="B35" s="100"/>
      <c r="C35" s="98"/>
      <c r="D35" s="99"/>
      <c r="E35" s="99"/>
    </row>
    <row r="36" spans="2:5" x14ac:dyDescent="0.45">
      <c r="B36" s="100"/>
      <c r="C36" s="98"/>
      <c r="D36" s="99"/>
      <c r="E36" s="99"/>
    </row>
    <row r="37" spans="2:5" x14ac:dyDescent="0.45">
      <c r="B37" s="100"/>
      <c r="C37" s="98"/>
      <c r="D37" s="99"/>
      <c r="E37" s="99"/>
    </row>
    <row r="38" spans="2:5" x14ac:dyDescent="0.45">
      <c r="B38" s="100"/>
      <c r="C38" s="98"/>
      <c r="D38" s="99"/>
      <c r="E38" s="99"/>
    </row>
    <row r="39" spans="2:5" x14ac:dyDescent="0.45">
      <c r="B39" s="100"/>
      <c r="C39" s="98"/>
      <c r="D39" s="99"/>
      <c r="E39" s="99"/>
    </row>
    <row r="40" spans="2:5" x14ac:dyDescent="0.45">
      <c r="B40" s="100"/>
      <c r="C40" s="98"/>
      <c r="D40" s="99"/>
      <c r="E40" s="99"/>
    </row>
    <row r="41" spans="2:5" x14ac:dyDescent="0.45">
      <c r="B41" s="100"/>
      <c r="C41" s="98"/>
      <c r="D41" s="99"/>
      <c r="E41" s="99"/>
    </row>
    <row r="42" spans="2:5" x14ac:dyDescent="0.45">
      <c r="B42" s="100"/>
      <c r="C42" s="98"/>
      <c r="D42" s="99"/>
      <c r="E42" s="99"/>
    </row>
    <row r="43" spans="2:5" x14ac:dyDescent="0.45">
      <c r="B43" s="100"/>
      <c r="C43" s="98"/>
      <c r="D43" s="99"/>
      <c r="E43" s="99"/>
    </row>
    <row r="44" spans="2:5" x14ac:dyDescent="0.45">
      <c r="B44" s="100"/>
      <c r="C44" s="98"/>
      <c r="D44" s="99"/>
      <c r="E44" s="99"/>
    </row>
    <row r="45" spans="2:5" x14ac:dyDescent="0.45">
      <c r="B45" s="100"/>
      <c r="C45" s="98"/>
      <c r="D45" s="99"/>
      <c r="E45" s="99"/>
    </row>
    <row r="46" spans="2:5" x14ac:dyDescent="0.45">
      <c r="B46" s="100"/>
      <c r="C46" s="98"/>
      <c r="D46" s="99"/>
      <c r="E46" s="99"/>
    </row>
    <row r="47" spans="2:5" x14ac:dyDescent="0.45">
      <c r="B47" s="100"/>
      <c r="C47" s="98"/>
      <c r="D47" s="99"/>
      <c r="E47" s="99"/>
    </row>
    <row r="48" spans="2:5" x14ac:dyDescent="0.45">
      <c r="B48" s="100"/>
      <c r="C48" s="98"/>
      <c r="D48" s="99"/>
      <c r="E48" s="99"/>
    </row>
    <row r="49" spans="2:5" x14ac:dyDescent="0.45">
      <c r="B49" s="100"/>
      <c r="C49" s="98"/>
      <c r="D49" s="99"/>
      <c r="E49" s="99"/>
    </row>
    <row r="50" spans="2:5" x14ac:dyDescent="0.45">
      <c r="B50" s="100"/>
      <c r="C50" s="98"/>
      <c r="D50" s="99"/>
      <c r="E50" s="99"/>
    </row>
    <row r="51" spans="2:5" x14ac:dyDescent="0.45">
      <c r="B51" s="100"/>
      <c r="C51" s="98"/>
      <c r="D51" s="99"/>
      <c r="E51" s="99"/>
    </row>
    <row r="52" spans="2:5" x14ac:dyDescent="0.45">
      <c r="B52" s="100"/>
      <c r="C52" s="98"/>
      <c r="D52" s="99"/>
      <c r="E52" s="99"/>
    </row>
    <row r="53" spans="2:5" x14ac:dyDescent="0.45">
      <c r="B53" s="100"/>
      <c r="C53" s="98"/>
      <c r="D53" s="99"/>
      <c r="E53" s="99"/>
    </row>
    <row r="54" spans="2:5" x14ac:dyDescent="0.45">
      <c r="B54" s="100"/>
      <c r="C54" s="98"/>
      <c r="D54" s="99"/>
      <c r="E54" s="99"/>
    </row>
    <row r="55" spans="2:5" x14ac:dyDescent="0.45">
      <c r="B55" s="100"/>
      <c r="C55" s="98"/>
      <c r="D55" s="99"/>
      <c r="E55" s="99"/>
    </row>
    <row r="56" spans="2:5" x14ac:dyDescent="0.45">
      <c r="B56" s="100"/>
      <c r="C56" s="98"/>
      <c r="D56" s="99"/>
      <c r="E56" s="99"/>
    </row>
    <row r="57" spans="2:5" x14ac:dyDescent="0.45">
      <c r="B57" s="100"/>
      <c r="C57" s="98"/>
      <c r="D57" s="99"/>
      <c r="E57" s="99"/>
    </row>
    <row r="58" spans="2:5" x14ac:dyDescent="0.45">
      <c r="B58" s="100"/>
      <c r="C58" s="98"/>
      <c r="D58" s="99"/>
      <c r="E58" s="99"/>
    </row>
    <row r="59" spans="2:5" x14ac:dyDescent="0.45">
      <c r="B59" s="100"/>
      <c r="C59" s="98"/>
      <c r="D59" s="99"/>
      <c r="E59" s="99"/>
    </row>
    <row r="60" spans="2:5" x14ac:dyDescent="0.45">
      <c r="B60" s="100"/>
      <c r="C60" s="98"/>
      <c r="D60" s="99"/>
      <c r="E60" s="99"/>
    </row>
    <row r="61" spans="2:5" x14ac:dyDescent="0.45">
      <c r="B61" s="100"/>
      <c r="C61" s="98"/>
      <c r="D61" s="99"/>
      <c r="E61" s="99"/>
    </row>
    <row r="62" spans="2:5" x14ac:dyDescent="0.45">
      <c r="B62" s="100"/>
      <c r="C62" s="98"/>
      <c r="D62" s="99"/>
      <c r="E62" s="99"/>
    </row>
    <row r="63" spans="2:5" x14ac:dyDescent="0.45">
      <c r="B63" s="100"/>
      <c r="C63" s="98"/>
      <c r="D63" s="99"/>
      <c r="E63" s="99"/>
    </row>
    <row r="64" spans="2:5" x14ac:dyDescent="0.45">
      <c r="B64" s="100"/>
      <c r="C64" s="98"/>
      <c r="D64" s="99"/>
      <c r="E64" s="99"/>
    </row>
    <row r="65" spans="2:5" x14ac:dyDescent="0.45">
      <c r="B65" s="100"/>
      <c r="C65" s="98"/>
      <c r="D65" s="99"/>
      <c r="E65" s="99"/>
    </row>
    <row r="66" spans="2:5" x14ac:dyDescent="0.45">
      <c r="B66" s="100"/>
      <c r="C66" s="98"/>
      <c r="D66" s="99"/>
      <c r="E66" s="99"/>
    </row>
    <row r="67" spans="2:5" x14ac:dyDescent="0.45">
      <c r="B67" s="100"/>
      <c r="C67" s="98"/>
      <c r="D67" s="99"/>
      <c r="E67" s="99"/>
    </row>
    <row r="68" spans="2:5" x14ac:dyDescent="0.45">
      <c r="B68" s="100"/>
      <c r="C68" s="98"/>
      <c r="D68" s="99"/>
      <c r="E68" s="99"/>
    </row>
    <row r="69" spans="2:5" x14ac:dyDescent="0.45">
      <c r="B69" s="100"/>
      <c r="C69" s="98"/>
      <c r="D69" s="99"/>
      <c r="E69" s="99"/>
    </row>
    <row r="70" spans="2:5" x14ac:dyDescent="0.45">
      <c r="B70" s="100"/>
      <c r="C70" s="98"/>
      <c r="D70" s="99"/>
      <c r="E70" s="99"/>
    </row>
    <row r="71" spans="2:5" x14ac:dyDescent="0.45">
      <c r="B71" s="100"/>
      <c r="C71" s="98"/>
      <c r="D71" s="99"/>
      <c r="E71" s="99"/>
    </row>
    <row r="72" spans="2:5" x14ac:dyDescent="0.45">
      <c r="B72" s="100"/>
      <c r="C72" s="98"/>
      <c r="D72" s="99"/>
      <c r="E72" s="99"/>
    </row>
    <row r="73" spans="2:5" x14ac:dyDescent="0.45">
      <c r="B73" s="100"/>
      <c r="C73" s="98"/>
      <c r="D73" s="99"/>
      <c r="E73" s="99"/>
    </row>
    <row r="74" spans="2:5" x14ac:dyDescent="0.45">
      <c r="B74" s="100"/>
      <c r="C74" s="98"/>
      <c r="D74" s="99"/>
      <c r="E74" s="99"/>
    </row>
    <row r="75" spans="2:5" x14ac:dyDescent="0.45">
      <c r="B75" s="100"/>
      <c r="C75" s="98"/>
      <c r="D75" s="99"/>
      <c r="E75" s="99"/>
    </row>
    <row r="76" spans="2:5" x14ac:dyDescent="0.45">
      <c r="B76" s="100"/>
      <c r="C76" s="98"/>
      <c r="D76" s="99"/>
      <c r="E76" s="99"/>
    </row>
    <row r="77" spans="2:5" x14ac:dyDescent="0.45">
      <c r="B77" s="100"/>
      <c r="C77" s="98"/>
      <c r="D77" s="99"/>
      <c r="E77" s="99"/>
    </row>
    <row r="78" spans="2:5" x14ac:dyDescent="0.45">
      <c r="B78" s="100"/>
      <c r="C78" s="98"/>
      <c r="D78" s="99"/>
      <c r="E78" s="99"/>
    </row>
    <row r="79" spans="2:5" x14ac:dyDescent="0.45">
      <c r="B79" s="100"/>
      <c r="C79" s="98"/>
      <c r="D79" s="99"/>
      <c r="E79" s="99"/>
    </row>
    <row r="80" spans="2:5" x14ac:dyDescent="0.45">
      <c r="B80" s="100"/>
      <c r="C80" s="98"/>
      <c r="D80" s="99"/>
      <c r="E80" s="99"/>
    </row>
    <row r="81" spans="2:5" x14ac:dyDescent="0.45">
      <c r="B81" s="100"/>
      <c r="C81" s="98"/>
      <c r="D81" s="99"/>
      <c r="E81" s="99"/>
    </row>
    <row r="82" spans="2:5" x14ac:dyDescent="0.45">
      <c r="B82" s="100"/>
      <c r="C82" s="98"/>
      <c r="D82" s="99"/>
      <c r="E82" s="99"/>
    </row>
  </sheetData>
  <phoneticPr fontId="11"/>
  <dataValidations count="1">
    <dataValidation type="list" allowBlank="1" showInputMessage="1" showErrorMessage="1" sqref="B1" xr:uid="{00000000-0002-0000-0900-000000000000}">
      <formula1>$G$2:$G$4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Q158"/>
  <sheetViews>
    <sheetView showGridLines="0" topLeftCell="A4" zoomScaleNormal="100" workbookViewId="0">
      <selection activeCell="I36" sqref="I36"/>
    </sheetView>
  </sheetViews>
  <sheetFormatPr defaultRowHeight="15" x14ac:dyDescent="0.45"/>
  <cols>
    <col min="1" max="1" width="10.5546875" customWidth="1"/>
    <col min="2" max="2" width="12" customWidth="1"/>
    <col min="8" max="8" width="9.109375" customWidth="1"/>
    <col min="12" max="13" width="33" bestFit="1" customWidth="1"/>
    <col min="14" max="14" width="15.6640625" bestFit="1" customWidth="1"/>
    <col min="15" max="15" width="12.5546875" customWidth="1"/>
    <col min="19" max="22" width="9.109375" style="76"/>
    <col min="23" max="23" width="9.44140625" style="76" bestFit="1" customWidth="1"/>
    <col min="24" max="31" width="9.109375" style="76"/>
    <col min="32" max="32" width="9.109375" style="76" customWidth="1"/>
    <col min="33" max="43" width="9.109375" style="76"/>
  </cols>
  <sheetData>
    <row r="1" spans="1:43" x14ac:dyDescent="0.45">
      <c r="A1" s="121" t="str">
        <f>CONCATENATE(バージョン確認用!B1,"-0.",バージョン確認用!C1)</f>
        <v>α版-0.1</v>
      </c>
      <c r="W1" s="20" t="s">
        <v>227</v>
      </c>
      <c r="X1" s="20" t="s">
        <v>228</v>
      </c>
      <c r="Y1" s="20" t="s">
        <v>229</v>
      </c>
    </row>
    <row r="2" spans="1:43" x14ac:dyDescent="0.45">
      <c r="B2" s="84" t="s">
        <v>186</v>
      </c>
      <c r="C2" s="189">
        <f>●入力シート!$C$5</f>
        <v>0</v>
      </c>
      <c r="D2" s="189"/>
      <c r="M2" s="1"/>
      <c r="N2" s="1"/>
      <c r="O2" s="1"/>
      <c r="W2" s="76" t="e">
        <f ca="1">OFFSET('(編集禁止)コード名称対応表'!$B$8,MATCH($C2,'(編集禁止)コード名称対応表'!$C$9:$C$11,0),0)</f>
        <v>#N/A</v>
      </c>
    </row>
    <row r="3" spans="1:43" ht="15" customHeight="1" x14ac:dyDescent="0.45">
      <c r="A3" s="187"/>
      <c r="B3" s="85" t="s">
        <v>187</v>
      </c>
      <c r="C3" s="190">
        <f>●入力シート!$C$6</f>
        <v>0</v>
      </c>
      <c r="D3" s="190"/>
      <c r="W3" s="76" t="e">
        <f ca="1">OFFSET('(編集禁止)コード名称対応表'!$B$15,MATCH($C3,'(編集禁止)コード名称対応表'!$C$16:$C$20,0),0)</f>
        <v>#N/A</v>
      </c>
      <c r="Z3" s="77" t="s">
        <v>596</v>
      </c>
      <c r="AA3" s="188">
        <f>●入力シート!C10</f>
        <v>0</v>
      </c>
      <c r="AB3" s="188"/>
      <c r="AC3" s="188"/>
    </row>
    <row r="4" spans="1:43" x14ac:dyDescent="0.45">
      <c r="A4" s="187"/>
      <c r="B4" s="85" t="s">
        <v>189</v>
      </c>
      <c r="C4" s="191" t="str">
        <f>CONCATENATE("平成",Y4,"年度")</f>
        <v>平成-89年度</v>
      </c>
      <c r="D4" s="191"/>
      <c r="G4" s="1"/>
      <c r="H4" s="1"/>
      <c r="I4" s="1"/>
      <c r="J4" s="1"/>
      <c r="M4" s="1"/>
      <c r="N4" s="1"/>
      <c r="O4" s="1"/>
      <c r="W4" s="76" t="e">
        <f ca="1">OFFSET('(編集禁止)コード名称対応表'!$B$53,MATCH($C4,'(編集禁止)コード名称対応表'!$C$54:$C$109,0),0)</f>
        <v>#N/A</v>
      </c>
      <c r="X4" s="76" t="e">
        <f ca="1">CONCATENATE("H",MID(W4,2,2),"_")</f>
        <v>#N/A</v>
      </c>
      <c r="Y4" s="76">
        <f>YEAR(●入力シート!C10)-1988+IF(MONTH(●入力シート!C10)&lt;4,-1,0)</f>
        <v>-89</v>
      </c>
    </row>
    <row r="5" spans="1:43" x14ac:dyDescent="0.45">
      <c r="A5" s="187"/>
      <c r="B5" s="160" t="s">
        <v>184</v>
      </c>
      <c r="C5" s="189" t="s">
        <v>737</v>
      </c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W5" s="76" t="str">
        <f>C5</f>
        <v>なし</v>
      </c>
    </row>
    <row r="6" spans="1:43" x14ac:dyDescent="0.45">
      <c r="A6" s="187"/>
      <c r="B6" s="85" t="s">
        <v>191</v>
      </c>
      <c r="C6" s="190">
        <f>●入力シート!$C$8</f>
        <v>0</v>
      </c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W6" s="76">
        <f>C6</f>
        <v>0</v>
      </c>
    </row>
    <row r="7" spans="1:43" ht="14.25" customHeight="1" x14ac:dyDescent="0.45">
      <c r="A7" s="110"/>
      <c r="B7" s="85" t="s">
        <v>185</v>
      </c>
      <c r="C7" s="189">
        <f>●入力シート!$C$7</f>
        <v>0</v>
      </c>
      <c r="D7" s="189"/>
      <c r="M7" s="1"/>
      <c r="W7" s="76" t="e">
        <f ca="1">OFFSET('(編集禁止)コード名称対応表'!$B$20,MATCH($C7,'(編集禁止)コード名称対応表'!$C$21:$C$46,0),0)</f>
        <v>#N/A</v>
      </c>
      <c r="AC7" s="20" t="s">
        <v>634</v>
      </c>
      <c r="AD7" s="20" t="s">
        <v>635</v>
      </c>
    </row>
    <row r="8" spans="1:43" x14ac:dyDescent="0.45">
      <c r="A8" s="112" t="s">
        <v>713</v>
      </c>
      <c r="B8" s="86" t="s">
        <v>554</v>
      </c>
      <c r="C8" s="86" t="s">
        <v>586</v>
      </c>
      <c r="D8" s="86" t="s">
        <v>194</v>
      </c>
      <c r="E8" s="86" t="s">
        <v>211</v>
      </c>
      <c r="F8" s="86" t="s">
        <v>212</v>
      </c>
      <c r="G8" s="86" t="s">
        <v>583</v>
      </c>
      <c r="H8" s="86" t="s">
        <v>196</v>
      </c>
      <c r="I8" s="86" t="s">
        <v>215</v>
      </c>
      <c r="J8" s="86" t="s">
        <v>213</v>
      </c>
      <c r="K8" s="86" t="s">
        <v>216</v>
      </c>
      <c r="L8" s="86" t="s">
        <v>570</v>
      </c>
      <c r="M8" s="86" t="s">
        <v>560</v>
      </c>
      <c r="N8" s="86" t="s">
        <v>214</v>
      </c>
      <c r="W8" s="20" t="s">
        <v>578</v>
      </c>
      <c r="Z8" s="20" t="s">
        <v>584</v>
      </c>
      <c r="AB8" s="20"/>
    </row>
    <row r="9" spans="1:43" x14ac:dyDescent="0.45">
      <c r="A9" s="111" t="s">
        <v>626</v>
      </c>
      <c r="B9" s="80"/>
      <c r="C9" s="80"/>
      <c r="D9" s="80"/>
      <c r="E9" s="86" t="s">
        <v>631</v>
      </c>
      <c r="F9" s="86" t="s">
        <v>638</v>
      </c>
      <c r="G9" s="86" t="s">
        <v>638</v>
      </c>
      <c r="H9" s="86" t="s">
        <v>638</v>
      </c>
      <c r="I9" s="86" t="s">
        <v>632</v>
      </c>
      <c r="J9" s="86" t="s">
        <v>633</v>
      </c>
      <c r="K9" s="86" t="s">
        <v>638</v>
      </c>
      <c r="L9" s="86" t="s">
        <v>638</v>
      </c>
      <c r="M9" s="80"/>
      <c r="N9" s="86" t="s">
        <v>638</v>
      </c>
      <c r="W9" s="20" t="s">
        <v>227</v>
      </c>
      <c r="X9" s="20" t="s">
        <v>228</v>
      </c>
      <c r="Y9" s="20" t="s">
        <v>229</v>
      </c>
      <c r="Z9" s="20" t="s">
        <v>594</v>
      </c>
      <c r="AA9" s="20" t="s">
        <v>585</v>
      </c>
      <c r="AB9" s="20" t="s">
        <v>610</v>
      </c>
      <c r="AC9" s="20" t="s">
        <v>579</v>
      </c>
      <c r="AD9" s="20"/>
      <c r="AE9" s="20" t="s">
        <v>699</v>
      </c>
      <c r="AF9" s="20" t="s">
        <v>700</v>
      </c>
    </row>
    <row r="10" spans="1:43" x14ac:dyDescent="0.45">
      <c r="A10" s="81">
        <v>1</v>
      </c>
      <c r="B10" s="87">
        <f>●入力シート!$B$14</f>
        <v>122</v>
      </c>
      <c r="C10" s="88">
        <f>●入力シート!$B$15</f>
        <v>5</v>
      </c>
      <c r="D10" s="88"/>
      <c r="E10" s="104">
        <v>10</v>
      </c>
      <c r="F10" s="106" t="s">
        <v>122</v>
      </c>
      <c r="G10" s="107" t="s">
        <v>61</v>
      </c>
      <c r="H10" s="107" t="s">
        <v>198</v>
      </c>
      <c r="I10" s="88">
        <v>300</v>
      </c>
      <c r="J10" s="105">
        <v>1</v>
      </c>
      <c r="K10" s="88" t="s">
        <v>561</v>
      </c>
      <c r="L10" s="106" t="s">
        <v>125</v>
      </c>
      <c r="M10" s="106" t="s">
        <v>597</v>
      </c>
      <c r="N10" s="108" t="s">
        <v>222</v>
      </c>
      <c r="W10" s="76">
        <f t="shared" ref="W10" si="0">IF(B10="","",B10)</f>
        <v>122</v>
      </c>
      <c r="X10" s="76" t="str">
        <f t="shared" ref="X10" si="1">IF(C10="","","-"&amp;C10)</f>
        <v>-5</v>
      </c>
      <c r="Y10" s="76" t="str">
        <f t="shared" ref="Y10" si="2">IF(D10="","","-"&amp;D10)</f>
        <v/>
      </c>
      <c r="Z10" s="76" t="str">
        <f>IF(W10="","",CONCATENATE("MH",AB10,W10,X10,Y10))</f>
        <v>MH122-5</v>
      </c>
      <c r="AA10" s="76">
        <f ca="1">IFERROR(MAX(AE10:AF10),"")</f>
        <v>900</v>
      </c>
      <c r="AB10" s="76" t="str">
        <f>IF($G10="汚水","",IF($G10="雨水","雨",""))</f>
        <v/>
      </c>
      <c r="AC10" s="76" t="str">
        <f t="shared" ref="AC10" si="3">MID(Z10,3,20)</f>
        <v>122-5</v>
      </c>
      <c r="AD10" s="76" t="str">
        <f>Z10</f>
        <v>MH122-5</v>
      </c>
      <c r="AE10" s="76">
        <f ca="1">IFERROR(OFFSET('(編集禁止)コード名称対応表'!$K$15,MATCH(●工事竣工データ入力用!$L10,'(編集禁止)コード名称対応表'!$L$16:$L$46,0),2),"")</f>
        <v>900</v>
      </c>
      <c r="AF10" s="76">
        <f>ROUNDDOWN(_xlfn.NUMBERVALUE(I10,"×"),0)</f>
        <v>300</v>
      </c>
    </row>
    <row r="11" spans="1:43" x14ac:dyDescent="0.45">
      <c r="A11" s="110"/>
      <c r="M11" s="1"/>
    </row>
    <row r="12" spans="1:43" x14ac:dyDescent="0.45">
      <c r="A12" s="110"/>
    </row>
    <row r="13" spans="1:43" x14ac:dyDescent="0.45">
      <c r="A13" s="114" t="s">
        <v>714</v>
      </c>
      <c r="B13" s="97" t="s">
        <v>618</v>
      </c>
      <c r="C13" s="97" t="s">
        <v>194</v>
      </c>
      <c r="D13" s="97" t="s">
        <v>201</v>
      </c>
      <c r="E13" s="97" t="s">
        <v>593</v>
      </c>
      <c r="F13" s="97" t="s">
        <v>581</v>
      </c>
      <c r="G13" s="97" t="s">
        <v>203</v>
      </c>
      <c r="H13" s="97" t="s">
        <v>576</v>
      </c>
      <c r="I13" s="97" t="s">
        <v>577</v>
      </c>
      <c r="J13" s="97" t="s">
        <v>202</v>
      </c>
      <c r="K13" s="97" t="s">
        <v>206</v>
      </c>
      <c r="L13" s="97" t="s">
        <v>555</v>
      </c>
      <c r="M13" s="97" t="s">
        <v>208</v>
      </c>
      <c r="N13" s="97" t="s">
        <v>210</v>
      </c>
      <c r="O13" s="97" t="s">
        <v>209</v>
      </c>
      <c r="P13" s="97" t="s">
        <v>207</v>
      </c>
      <c r="Q13" s="97" t="s">
        <v>204</v>
      </c>
      <c r="R13" s="97" t="s">
        <v>199</v>
      </c>
      <c r="W13" s="20" t="s">
        <v>575</v>
      </c>
    </row>
    <row r="14" spans="1:43" x14ac:dyDescent="0.45">
      <c r="A14" s="97" t="s">
        <v>626</v>
      </c>
      <c r="B14" s="97" t="s">
        <v>637</v>
      </c>
      <c r="C14" s="78"/>
      <c r="D14" s="97" t="s">
        <v>632</v>
      </c>
      <c r="E14" s="97" t="s">
        <v>631</v>
      </c>
      <c r="F14" s="97" t="s">
        <v>631</v>
      </c>
      <c r="G14" s="97" t="s">
        <v>637</v>
      </c>
      <c r="H14" s="97" t="s">
        <v>631</v>
      </c>
      <c r="I14" s="97" t="s">
        <v>631</v>
      </c>
      <c r="J14" s="97" t="s">
        <v>631</v>
      </c>
      <c r="K14" s="97" t="s">
        <v>636</v>
      </c>
      <c r="L14" s="97" t="s">
        <v>637</v>
      </c>
      <c r="M14" s="78"/>
      <c r="N14" s="78"/>
      <c r="O14" s="78"/>
      <c r="P14" s="78"/>
      <c r="Q14" s="97" t="s">
        <v>637</v>
      </c>
      <c r="R14" s="97" t="s">
        <v>637</v>
      </c>
      <c r="U14" s="20"/>
      <c r="W14" s="20" t="s">
        <v>192</v>
      </c>
      <c r="X14" s="20" t="s">
        <v>600</v>
      </c>
      <c r="Y14" s="20" t="s">
        <v>599</v>
      </c>
      <c r="Z14" s="20" t="s">
        <v>603</v>
      </c>
      <c r="AA14" s="20" t="s">
        <v>604</v>
      </c>
      <c r="AB14" s="20" t="s">
        <v>607</v>
      </c>
      <c r="AC14" s="20" t="s">
        <v>608</v>
      </c>
      <c r="AD14" s="20" t="s">
        <v>609</v>
      </c>
      <c r="AE14" s="20" t="s">
        <v>611</v>
      </c>
      <c r="AF14" s="20" t="s">
        <v>605</v>
      </c>
      <c r="AG14" s="20" t="s">
        <v>557</v>
      </c>
      <c r="AH14" s="20" t="s">
        <v>558</v>
      </c>
      <c r="AI14" s="20" t="s">
        <v>568</v>
      </c>
      <c r="AJ14" s="20" t="s">
        <v>556</v>
      </c>
      <c r="AK14" s="20" t="s">
        <v>559</v>
      </c>
      <c r="AL14" s="20" t="s">
        <v>569</v>
      </c>
      <c r="AM14" s="20" t="s">
        <v>572</v>
      </c>
      <c r="AN14" s="20" t="s">
        <v>573</v>
      </c>
      <c r="AO14" s="20" t="s">
        <v>574</v>
      </c>
      <c r="AP14" s="20" t="s">
        <v>582</v>
      </c>
      <c r="AQ14" s="20" t="s">
        <v>606</v>
      </c>
    </row>
    <row r="15" spans="1:43" x14ac:dyDescent="0.45">
      <c r="A15" s="79">
        <v>1</v>
      </c>
      <c r="B15" s="87" t="s">
        <v>580</v>
      </c>
      <c r="C15" s="88"/>
      <c r="D15" s="88">
        <v>150</v>
      </c>
      <c r="E15" s="104">
        <v>9</v>
      </c>
      <c r="F15" s="115">
        <v>0.83750000000000002</v>
      </c>
      <c r="G15" s="88" t="s">
        <v>567</v>
      </c>
      <c r="H15" s="104">
        <v>8.5</v>
      </c>
      <c r="I15" s="105">
        <v>1.3374999999999999</v>
      </c>
      <c r="J15" s="105">
        <v>50</v>
      </c>
      <c r="K15" s="117">
        <v>10</v>
      </c>
      <c r="L15" s="106" t="s">
        <v>65</v>
      </c>
      <c r="M15" s="106" t="s">
        <v>597</v>
      </c>
      <c r="N15" s="88" t="s">
        <v>598</v>
      </c>
      <c r="O15" s="88" t="s">
        <v>83</v>
      </c>
      <c r="P15" s="88" t="s">
        <v>82</v>
      </c>
      <c r="Q15" s="88" t="s">
        <v>205</v>
      </c>
      <c r="R15" s="89" t="s">
        <v>81</v>
      </c>
      <c r="U15" s="20"/>
      <c r="W15" s="20" t="str">
        <f>B15</f>
        <v>122-1</v>
      </c>
      <c r="X15" s="20" t="str">
        <f>IF(D15="","",CONCATENATE("MH",W15))</f>
        <v>MH122-1</v>
      </c>
      <c r="Y15" s="20" t="e">
        <f ca="1">OFFSET($Z$9,MATCH($X15,$Z$10:$Z$10,0),-19)</f>
        <v>#N/A</v>
      </c>
      <c r="Z15" s="76" t="str">
        <f ca="1">IFERROR(OFFSET($H$9,MATCH($B15,$AC$10:$AC$10,0),0),"")</f>
        <v/>
      </c>
      <c r="AA15" s="76" t="str">
        <f>IF($G15="MH-","",$G15)</f>
        <v>MH122-2</v>
      </c>
      <c r="AB15" s="76" t="str">
        <f ca="1">IFERROR(OFFSET('(編集禁止)コード名称対応表'!$F$26,MATCH(●工事竣工データ入力用!R15,'(編集禁止)コード名称対応表'!$G$27:$G$40,0),0),"")</f>
        <v>1</v>
      </c>
      <c r="AC15" s="76" t="str">
        <f ca="1">IFERROR(OFFSET('(編集禁止)コード名称対応表'!$F$7,MATCH(●工事竣工データ入力用!L15,'(編集禁止)コード名称対応表'!$G$8:$G$26,0),0),"")</f>
        <v>1</v>
      </c>
      <c r="AD15" s="76" t="str">
        <f ca="1">IFERROR(OFFSET('(編集禁止)コード名称対応表'!$F$7,MATCH(●工事竣工データ入力用!L15,'(編集禁止)コード名称対応表'!$G$8:$G$26,0),2),"")</f>
        <v>HP</v>
      </c>
      <c r="AE15" s="76" t="str">
        <f ca="1">IFERROR(OFFSET('(編集禁止)コード名称対応表'!$F$26,MATCH(●工事竣工データ入力用!Q15,'(編集禁止)コード名称対応表'!$G$41:$G$44,0),0),"")</f>
        <v>1</v>
      </c>
      <c r="AF15" s="76" t="str">
        <f ca="1">IFERROR(OFFSET($B$9,MATCH($W15,$AC$10:$AC$10,0),0),"")</f>
        <v/>
      </c>
      <c r="AG15" s="76" t="e">
        <f ca="1">OFFSET($E$9,MATCH($X15,$Z$10:$Z$10,0),0)</f>
        <v>#N/A</v>
      </c>
      <c r="AH15" s="76">
        <f>E15</f>
        <v>9</v>
      </c>
      <c r="AI15" s="76" t="str">
        <f ca="1">IFERROR(OFFSET($AA$9,MATCH($X15,$Z$10:$Z$10,0),0)/2000,"")</f>
        <v/>
      </c>
      <c r="AJ15" s="76" t="e">
        <f ca="1">OFFSET($E$9,MATCH($AA15,$Z$10:$Z$10,0),0)</f>
        <v>#N/A</v>
      </c>
      <c r="AK15" s="76">
        <f t="shared" ref="AK15" si="4">H15</f>
        <v>8.5</v>
      </c>
      <c r="AL15" s="76" t="str">
        <f ca="1">IFERROR(OFFSET($AA$9,MATCH($G15,$Z$10:$Z$10,0),0)/2000,"")</f>
        <v/>
      </c>
      <c r="AM15" s="76" t="e">
        <f ca="1">AJ15-H15-D15/1000-I15</f>
        <v>#N/A</v>
      </c>
      <c r="AN15" s="138">
        <f>F15</f>
        <v>0.83750000000000002</v>
      </c>
      <c r="AO15" s="138">
        <f>I15</f>
        <v>1.3374999999999999</v>
      </c>
      <c r="AP15" s="76" t="e">
        <f ca="1">Y15</f>
        <v>#N/A</v>
      </c>
      <c r="AQ15" s="76" t="str">
        <f ca="1">IFERROR(OFFSET($B$9,MATCH($W15,$AC$10:$AC$10,0),1),"")</f>
        <v/>
      </c>
    </row>
    <row r="16" spans="1:43" hidden="1" x14ac:dyDescent="0.45">
      <c r="D16" s="1"/>
      <c r="E16" s="1"/>
      <c r="L16" s="1"/>
      <c r="M16">
        <v>150</v>
      </c>
      <c r="O16">
        <v>45</v>
      </c>
      <c r="Q16" s="1" t="s">
        <v>205</v>
      </c>
      <c r="R16" s="1" t="s">
        <v>81</v>
      </c>
      <c r="AF16" s="76" t="str">
        <f ca="1">IFERROR(OFFSET($B$9,MATCH($W16,$AC$10:$AC$10,0),0),"")</f>
        <v/>
      </c>
    </row>
    <row r="17" spans="1:23" hidden="1" x14ac:dyDescent="0.45">
      <c r="D17" s="1"/>
      <c r="E17" s="1"/>
      <c r="L17" s="1"/>
      <c r="M17">
        <v>200</v>
      </c>
      <c r="Q17" s="1" t="s">
        <v>84</v>
      </c>
      <c r="R17" s="1" t="s">
        <v>200</v>
      </c>
    </row>
    <row r="18" spans="1:23" hidden="1" x14ac:dyDescent="0.45">
      <c r="D18" s="1"/>
    </row>
    <row r="19" spans="1:23" hidden="1" x14ac:dyDescent="0.45"/>
    <row r="20" spans="1:23" hidden="1" x14ac:dyDescent="0.45"/>
    <row r="21" spans="1:23" hidden="1" x14ac:dyDescent="0.45"/>
    <row r="22" spans="1:23" ht="15" customHeight="1" x14ac:dyDescent="0.45">
      <c r="A22" s="109"/>
      <c r="B22" s="109"/>
    </row>
    <row r="23" spans="1:23" x14ac:dyDescent="0.45">
      <c r="A23" s="109"/>
      <c r="B23" s="109"/>
    </row>
    <row r="24" spans="1:23" x14ac:dyDescent="0.45">
      <c r="A24" s="113" t="s">
        <v>217</v>
      </c>
      <c r="B24" s="96" t="s">
        <v>617</v>
      </c>
      <c r="C24" s="96" t="s">
        <v>193</v>
      </c>
      <c r="D24" s="96" t="s">
        <v>641</v>
      </c>
      <c r="E24" s="96" t="s">
        <v>219</v>
      </c>
      <c r="F24" s="96" t="s">
        <v>220</v>
      </c>
      <c r="G24" s="96" t="s">
        <v>223</v>
      </c>
      <c r="H24" s="96" t="s">
        <v>226</v>
      </c>
      <c r="I24" s="96" t="s">
        <v>224</v>
      </c>
      <c r="J24" s="96" t="s">
        <v>225</v>
      </c>
      <c r="K24" s="96" t="s">
        <v>640</v>
      </c>
      <c r="L24" s="96" t="s">
        <v>218</v>
      </c>
      <c r="M24" s="96" t="s">
        <v>616</v>
      </c>
      <c r="N24" s="96" t="s">
        <v>622</v>
      </c>
      <c r="W24" s="20" t="s">
        <v>612</v>
      </c>
    </row>
    <row r="25" spans="1:23" ht="27" x14ac:dyDescent="0.45">
      <c r="A25" s="96" t="s">
        <v>625</v>
      </c>
      <c r="B25" s="96" t="s">
        <v>639</v>
      </c>
      <c r="C25" s="159" t="s">
        <v>735</v>
      </c>
      <c r="D25" s="82"/>
      <c r="E25" s="96" t="s">
        <v>639</v>
      </c>
      <c r="F25" s="96" t="s">
        <v>639</v>
      </c>
      <c r="G25" s="96" t="s">
        <v>632</v>
      </c>
      <c r="H25" s="96" t="s">
        <v>633</v>
      </c>
      <c r="I25" s="96" t="s">
        <v>633</v>
      </c>
      <c r="J25" s="96" t="s">
        <v>633</v>
      </c>
      <c r="K25" s="82"/>
      <c r="L25" s="82"/>
      <c r="M25" s="96" t="s">
        <v>639</v>
      </c>
      <c r="N25" s="96" t="s">
        <v>639</v>
      </c>
      <c r="O25" s="8"/>
      <c r="P25" s="8"/>
      <c r="T25" s="20"/>
      <c r="W25" s="20" t="s">
        <v>613</v>
      </c>
    </row>
    <row r="26" spans="1:23" x14ac:dyDescent="0.45">
      <c r="A26" s="83">
        <v>1</v>
      </c>
      <c r="B26" s="87" t="str">
        <f>$B$15</f>
        <v>122-1</v>
      </c>
      <c r="C26" s="156">
        <v>1</v>
      </c>
      <c r="D26" s="91"/>
      <c r="E26" s="90">
        <f>●入力シート!$C$9</f>
        <v>0</v>
      </c>
      <c r="F26" s="92">
        <f>●入力シート!$J$3</f>
        <v>0</v>
      </c>
      <c r="G26" s="90">
        <f>●入力シート!$J$11</f>
        <v>0</v>
      </c>
      <c r="H26" s="115">
        <f>●入力シート!$J$2</f>
        <v>0</v>
      </c>
      <c r="I26" s="116">
        <f>●入力シート!$J$13</f>
        <v>0</v>
      </c>
      <c r="J26" s="116">
        <f>●入力シート!$E$13</f>
        <v>0</v>
      </c>
      <c r="K26" s="93"/>
      <c r="L26" s="92">
        <f>●入力シート!$C$3</f>
        <v>0</v>
      </c>
      <c r="M26" s="137">
        <f>●入力シート!$J$12</f>
        <v>0</v>
      </c>
      <c r="N26" s="94">
        <f>●入力シート!$J$4</f>
        <v>0</v>
      </c>
      <c r="W26" s="76" t="str">
        <f ca="1">IFERROR(OFFSET($H$9,MATCH($B26,$AC$10:$AC$10,0),0),"")</f>
        <v/>
      </c>
    </row>
    <row r="27" spans="1:23" s="95" customFormat="1" x14ac:dyDescent="0.45">
      <c r="S27" s="76"/>
      <c r="T27" s="76"/>
      <c r="U27" s="76"/>
    </row>
    <row r="28" spans="1:23" x14ac:dyDescent="0.45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</row>
    <row r="29" spans="1:23" x14ac:dyDescent="0.4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</row>
    <row r="30" spans="1:23" x14ac:dyDescent="0.45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</row>
    <row r="31" spans="1:23" x14ac:dyDescent="0.4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</row>
    <row r="32" spans="1:23" x14ac:dyDescent="0.45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</row>
    <row r="33" spans="1:18" x14ac:dyDescent="0.4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</row>
    <row r="34" spans="1:18" x14ac:dyDescent="0.45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</row>
    <row r="35" spans="1:18" x14ac:dyDescent="0.45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</row>
    <row r="36" spans="1:18" x14ac:dyDescent="0.45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</row>
    <row r="37" spans="1:18" x14ac:dyDescent="0.45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</row>
    <row r="38" spans="1:18" x14ac:dyDescent="0.45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</row>
    <row r="39" spans="1:18" x14ac:dyDescent="0.45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</row>
    <row r="40" spans="1:18" x14ac:dyDescent="0.4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</row>
    <row r="41" spans="1:18" x14ac:dyDescent="0.45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</row>
    <row r="42" spans="1:18" x14ac:dyDescent="0.45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</row>
    <row r="43" spans="1:18" x14ac:dyDescent="0.45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</row>
    <row r="44" spans="1:18" x14ac:dyDescent="0.45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</row>
    <row r="45" spans="1:18" x14ac:dyDescent="0.45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</row>
    <row r="46" spans="1:18" x14ac:dyDescent="0.45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</row>
    <row r="47" spans="1:18" x14ac:dyDescent="0.45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</row>
    <row r="48" spans="1:18" x14ac:dyDescent="0.45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</row>
    <row r="49" spans="1:18" x14ac:dyDescent="0.45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</row>
    <row r="50" spans="1:18" x14ac:dyDescent="0.45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</row>
    <row r="51" spans="1:18" x14ac:dyDescent="0.45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</row>
    <row r="52" spans="1:18" x14ac:dyDescent="0.45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</row>
    <row r="53" spans="1:18" x14ac:dyDescent="0.45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</row>
    <row r="54" spans="1:18" x14ac:dyDescent="0.45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</row>
    <row r="55" spans="1:18" x14ac:dyDescent="0.4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</row>
    <row r="56" spans="1:18" x14ac:dyDescent="0.45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</row>
    <row r="57" spans="1:18" x14ac:dyDescent="0.45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</row>
    <row r="58" spans="1:18" x14ac:dyDescent="0.45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</row>
    <row r="59" spans="1:18" x14ac:dyDescent="0.45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</row>
    <row r="60" spans="1:18" x14ac:dyDescent="0.45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</row>
    <row r="61" spans="1:18" x14ac:dyDescent="0.45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</row>
    <row r="62" spans="1:18" x14ac:dyDescent="0.45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</row>
    <row r="63" spans="1:18" x14ac:dyDescent="0.45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</row>
    <row r="64" spans="1:18" x14ac:dyDescent="0.45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</row>
    <row r="65" spans="1:18" x14ac:dyDescent="0.45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</row>
    <row r="66" spans="1:18" x14ac:dyDescent="0.45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</row>
    <row r="67" spans="1:18" x14ac:dyDescent="0.45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</row>
    <row r="68" spans="1:18" x14ac:dyDescent="0.45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</row>
    <row r="69" spans="1:18" x14ac:dyDescent="0.45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</row>
    <row r="70" spans="1:18" x14ac:dyDescent="0.45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</row>
    <row r="71" spans="1:18" x14ac:dyDescent="0.45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</row>
    <row r="72" spans="1:18" x14ac:dyDescent="0.45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</row>
    <row r="73" spans="1:18" x14ac:dyDescent="0.45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</row>
    <row r="74" spans="1:18" x14ac:dyDescent="0.45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</row>
    <row r="75" spans="1:18" x14ac:dyDescent="0.45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</row>
    <row r="76" spans="1:18" x14ac:dyDescent="0.45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</row>
    <row r="77" spans="1:18" x14ac:dyDescent="0.45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</row>
    <row r="78" spans="1:18" x14ac:dyDescent="0.45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</row>
    <row r="79" spans="1:18" x14ac:dyDescent="0.45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</row>
    <row r="80" spans="1:18" x14ac:dyDescent="0.45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</row>
    <row r="81" spans="1:18" x14ac:dyDescent="0.45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</row>
    <row r="82" spans="1:18" x14ac:dyDescent="0.45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</row>
    <row r="83" spans="1:18" x14ac:dyDescent="0.45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</row>
    <row r="84" spans="1:18" x14ac:dyDescent="0.45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</row>
    <row r="85" spans="1:18" x14ac:dyDescent="0.45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</row>
    <row r="86" spans="1:18" x14ac:dyDescent="0.45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</row>
    <row r="87" spans="1:18" x14ac:dyDescent="0.4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</row>
    <row r="88" spans="1:18" x14ac:dyDescent="0.45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</row>
    <row r="89" spans="1:18" x14ac:dyDescent="0.45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</row>
    <row r="90" spans="1:18" x14ac:dyDescent="0.45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</row>
    <row r="91" spans="1:18" x14ac:dyDescent="0.45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</row>
    <row r="92" spans="1:18" x14ac:dyDescent="0.45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</row>
    <row r="93" spans="1:18" x14ac:dyDescent="0.45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</row>
    <row r="94" spans="1:18" x14ac:dyDescent="0.45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</row>
    <row r="95" spans="1:18" x14ac:dyDescent="0.45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</row>
    <row r="96" spans="1:18" x14ac:dyDescent="0.45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</row>
    <row r="97" spans="1:18" x14ac:dyDescent="0.45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</row>
    <row r="98" spans="1:18" x14ac:dyDescent="0.45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</row>
    <row r="99" spans="1:18" x14ac:dyDescent="0.45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</row>
    <row r="100" spans="1:18" x14ac:dyDescent="0.45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</row>
    <row r="101" spans="1:18" x14ac:dyDescent="0.45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</row>
    <row r="102" spans="1:18" x14ac:dyDescent="0.45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</row>
    <row r="103" spans="1:18" x14ac:dyDescent="0.45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</row>
    <row r="104" spans="1:18" x14ac:dyDescent="0.45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</row>
    <row r="105" spans="1:18" x14ac:dyDescent="0.45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</row>
    <row r="106" spans="1:18" x14ac:dyDescent="0.45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</row>
    <row r="107" spans="1:18" x14ac:dyDescent="0.45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</row>
    <row r="108" spans="1:18" x14ac:dyDescent="0.45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</row>
    <row r="109" spans="1:18" x14ac:dyDescent="0.45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</row>
    <row r="110" spans="1:18" x14ac:dyDescent="0.45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</row>
    <row r="111" spans="1:18" x14ac:dyDescent="0.45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</row>
    <row r="112" spans="1:18" x14ac:dyDescent="0.45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</row>
    <row r="113" spans="1:18" x14ac:dyDescent="0.45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</row>
    <row r="114" spans="1:18" x14ac:dyDescent="0.45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</row>
    <row r="115" spans="1:18" x14ac:dyDescent="0.45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</row>
    <row r="116" spans="1:18" x14ac:dyDescent="0.45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</row>
    <row r="117" spans="1:18" x14ac:dyDescent="0.45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</row>
    <row r="118" spans="1:18" x14ac:dyDescent="0.45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</row>
    <row r="119" spans="1:18" x14ac:dyDescent="0.45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</row>
    <row r="120" spans="1:18" x14ac:dyDescent="0.45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</row>
    <row r="121" spans="1:18" x14ac:dyDescent="0.45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</row>
    <row r="122" spans="1:18" x14ac:dyDescent="0.45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</row>
    <row r="123" spans="1:18" x14ac:dyDescent="0.45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</row>
    <row r="124" spans="1:18" x14ac:dyDescent="0.45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</row>
    <row r="125" spans="1:18" x14ac:dyDescent="0.45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</row>
    <row r="126" spans="1:18" x14ac:dyDescent="0.45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</row>
    <row r="127" spans="1:18" x14ac:dyDescent="0.45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</row>
    <row r="128" spans="1:18" x14ac:dyDescent="0.45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</row>
    <row r="129" spans="1:18" x14ac:dyDescent="0.45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</row>
    <row r="130" spans="1:18" x14ac:dyDescent="0.45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</row>
    <row r="131" spans="1:18" x14ac:dyDescent="0.45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</row>
    <row r="132" spans="1:18" x14ac:dyDescent="0.45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</row>
    <row r="133" spans="1:18" x14ac:dyDescent="0.45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</row>
    <row r="134" spans="1:18" x14ac:dyDescent="0.45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</row>
    <row r="135" spans="1:18" x14ac:dyDescent="0.45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</row>
    <row r="136" spans="1:18" x14ac:dyDescent="0.45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</row>
    <row r="137" spans="1:18" x14ac:dyDescent="0.45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</row>
    <row r="138" spans="1:18" x14ac:dyDescent="0.45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</row>
    <row r="139" spans="1:18" x14ac:dyDescent="0.45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</row>
    <row r="140" spans="1:18" x14ac:dyDescent="0.45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</row>
    <row r="141" spans="1:18" x14ac:dyDescent="0.45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</row>
    <row r="142" spans="1:18" x14ac:dyDescent="0.45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</row>
    <row r="143" spans="1:18" x14ac:dyDescent="0.45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</row>
    <row r="144" spans="1:18" x14ac:dyDescent="0.45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</row>
    <row r="145" spans="1:18" x14ac:dyDescent="0.45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</row>
    <row r="146" spans="1:18" x14ac:dyDescent="0.45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</row>
    <row r="147" spans="1:18" x14ac:dyDescent="0.45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</row>
    <row r="148" spans="1:18" x14ac:dyDescent="0.45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</row>
    <row r="149" spans="1:18" x14ac:dyDescent="0.45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</row>
    <row r="150" spans="1:18" x14ac:dyDescent="0.45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</row>
    <row r="151" spans="1:18" x14ac:dyDescent="0.45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</row>
    <row r="152" spans="1:18" x14ac:dyDescent="0.45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</row>
    <row r="153" spans="1:18" x14ac:dyDescent="0.45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</row>
    <row r="154" spans="1:18" x14ac:dyDescent="0.45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</row>
    <row r="155" spans="1:18" x14ac:dyDescent="0.45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</row>
    <row r="156" spans="1:18" x14ac:dyDescent="0.45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</row>
    <row r="157" spans="1:18" x14ac:dyDescent="0.45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</row>
    <row r="158" spans="1:18" x14ac:dyDescent="0.45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</row>
  </sheetData>
  <mergeCells count="8">
    <mergeCell ref="A3:A6"/>
    <mergeCell ref="AA3:AC3"/>
    <mergeCell ref="C7:D7"/>
    <mergeCell ref="C2:D2"/>
    <mergeCell ref="C3:D3"/>
    <mergeCell ref="C4:D4"/>
    <mergeCell ref="C5:N5"/>
    <mergeCell ref="C6:N6"/>
  </mergeCells>
  <phoneticPr fontId="11"/>
  <dataValidations count="2">
    <dataValidation type="list" allowBlank="1" showInputMessage="1" showErrorMessage="1" sqref="G15" xr:uid="{00000000-0002-0000-0100-000000000000}">
      <formula1>$Z$9:$Z$10</formula1>
    </dataValidation>
    <dataValidation type="list" allowBlank="1" showInputMessage="1" showErrorMessage="1" sqref="B15" xr:uid="{00000000-0002-0000-0100-000001000000}">
      <formula1>$AC$9:$AC$10</formula1>
    </dataValidation>
  </dataValidations>
  <pageMargins left="0.70866141732283472" right="0.70866141732283472" top="0.35433070866141736" bottom="0.35433070866141736" header="0.31496062992125984" footer="0.31496062992125984"/>
  <pageSetup paperSize="8" scale="85" fitToHeight="0" orientation="landscape" r:id="rId1"/>
  <rowBreaks count="2" manualBreakCount="2">
    <brk id="12" max="17" man="1"/>
    <brk id="23" max="17" man="1"/>
  </rowBreak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2000000}">
          <x14:formula1>
            <xm:f>'(編集禁止)コード名称対応表'!$C$12:$C$15</xm:f>
          </x14:formula1>
          <xm:sqref>G10</xm:sqref>
        </x14:dataValidation>
        <x14:dataValidation type="list" allowBlank="1" showInputMessage="1" showErrorMessage="1" xr:uid="{00000000-0002-0000-0100-000003000000}">
          <x14:formula1>
            <xm:f>'(編集禁止)コード名称対応表'!$C$47:$C$53</xm:f>
          </x14:formula1>
          <xm:sqref>H10</xm:sqref>
        </x14:dataValidation>
        <x14:dataValidation type="list" allowBlank="1" showInputMessage="1" showErrorMessage="1" xr:uid="{00000000-0002-0000-0100-000004000000}">
          <x14:formula1>
            <xm:f>'(編集禁止)コード名称対応表'!$G$9:$G$26</xm:f>
          </x14:formula1>
          <xm:sqref>L15</xm:sqref>
        </x14:dataValidation>
        <x14:dataValidation type="list" allowBlank="1" showInputMessage="1" showErrorMessage="1" xr:uid="{00000000-0002-0000-0100-000005000000}">
          <x14:formula1>
            <xm:f>'(編集禁止)コード名称対応表'!$L$9:$L$15</xm:f>
          </x14:formula1>
          <xm:sqref>F10</xm:sqref>
        </x14:dataValidation>
        <x14:dataValidation type="list" allowBlank="1" showInputMessage="1" showErrorMessage="1" xr:uid="{00000000-0002-0000-0100-000006000000}">
          <x14:formula1>
            <xm:f>'(編集禁止)コード名称対応表'!$L$47:$L$49</xm:f>
          </x14:formula1>
          <xm:sqref>N10</xm:sqref>
        </x14:dataValidation>
        <x14:dataValidation type="list" allowBlank="1" showInputMessage="1" showErrorMessage="1" xr:uid="{00000000-0002-0000-0100-000007000000}">
          <x14:formula1>
            <xm:f>'(編集禁止)コード名称対応表'!$L$50:$L$53</xm:f>
          </x14:formula1>
          <xm:sqref>K10</xm:sqref>
        </x14:dataValidation>
        <x14:dataValidation type="list" allowBlank="1" showInputMessage="1" showErrorMessage="1" xr:uid="{00000000-0002-0000-0100-000008000000}">
          <x14:formula1>
            <xm:f>'(編集禁止)コード名称対応表'!$G$28:$G$40</xm:f>
          </x14:formula1>
          <xm:sqref>R15</xm:sqref>
        </x14:dataValidation>
        <x14:dataValidation type="list" allowBlank="1" showInputMessage="1" showErrorMessage="1" xr:uid="{00000000-0002-0000-0100-000009000000}">
          <x14:formula1>
            <xm:f>'(編集禁止)コード名称対応表'!$G$42:$G$44</xm:f>
          </x14:formula1>
          <xm:sqref>Q15</xm:sqref>
        </x14:dataValidation>
        <x14:dataValidation type="list" allowBlank="1" showInputMessage="1" showErrorMessage="1" xr:uid="{00000000-0002-0000-0100-00000A000000}">
          <x14:formula1>
            <xm:f>'(編集禁止)コード名称対応表'!$L$16:$L$46</xm:f>
          </x14:formula1>
          <xm:sqref>L10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3"/>
  <sheetViews>
    <sheetView workbookViewId="0">
      <selection activeCell="B46" sqref="B46"/>
    </sheetView>
  </sheetViews>
  <sheetFormatPr defaultRowHeight="15" x14ac:dyDescent="0.45"/>
  <cols>
    <col min="1" max="1" width="13.88671875" bestFit="1" customWidth="1"/>
    <col min="2" max="2" width="21" bestFit="1" customWidth="1"/>
    <col min="3" max="3" width="70.109375" customWidth="1"/>
  </cols>
  <sheetData>
    <row r="1" spans="1:3" ht="17.399999999999999" x14ac:dyDescent="0.5">
      <c r="A1" s="134" t="s">
        <v>692</v>
      </c>
    </row>
    <row r="3" spans="1:3" x14ac:dyDescent="0.45">
      <c r="A3" s="112" t="s">
        <v>595</v>
      </c>
    </row>
    <row r="4" spans="1:3" x14ac:dyDescent="0.45">
      <c r="A4" s="128" t="s">
        <v>648</v>
      </c>
      <c r="B4" s="128" t="s">
        <v>649</v>
      </c>
      <c r="C4" s="128" t="s">
        <v>663</v>
      </c>
    </row>
    <row r="5" spans="1:3" x14ac:dyDescent="0.45">
      <c r="A5" s="122" t="s">
        <v>554</v>
      </c>
      <c r="B5" s="122" t="s">
        <v>656</v>
      </c>
      <c r="C5" s="131" t="s">
        <v>665</v>
      </c>
    </row>
    <row r="6" spans="1:3" x14ac:dyDescent="0.45">
      <c r="A6" s="122" t="s">
        <v>586</v>
      </c>
      <c r="B6" s="122" t="s">
        <v>656</v>
      </c>
      <c r="C6" s="131" t="s">
        <v>664</v>
      </c>
    </row>
    <row r="7" spans="1:3" x14ac:dyDescent="0.45">
      <c r="A7" s="122" t="s">
        <v>194</v>
      </c>
      <c r="B7" s="123"/>
      <c r="C7" s="131" t="s">
        <v>666</v>
      </c>
    </row>
    <row r="8" spans="1:3" x14ac:dyDescent="0.45">
      <c r="A8" s="122" t="s">
        <v>211</v>
      </c>
      <c r="B8" s="122" t="s">
        <v>650</v>
      </c>
      <c r="C8" s="131" t="s">
        <v>667</v>
      </c>
    </row>
    <row r="9" spans="1:3" x14ac:dyDescent="0.45">
      <c r="A9" s="122" t="s">
        <v>212</v>
      </c>
      <c r="B9" s="122" t="s">
        <v>655</v>
      </c>
      <c r="C9" s="131" t="s">
        <v>668</v>
      </c>
    </row>
    <row r="10" spans="1:3" x14ac:dyDescent="0.45">
      <c r="A10" s="122" t="s">
        <v>583</v>
      </c>
      <c r="B10" s="122" t="s">
        <v>655</v>
      </c>
      <c r="C10" s="131" t="s">
        <v>669</v>
      </c>
    </row>
    <row r="11" spans="1:3" x14ac:dyDescent="0.45">
      <c r="A11" s="122" t="s">
        <v>196</v>
      </c>
      <c r="B11" s="122" t="s">
        <v>655</v>
      </c>
      <c r="C11" s="131" t="s">
        <v>670</v>
      </c>
    </row>
    <row r="12" spans="1:3" x14ac:dyDescent="0.45">
      <c r="A12" s="122" t="s">
        <v>215</v>
      </c>
      <c r="B12" s="122" t="s">
        <v>652</v>
      </c>
      <c r="C12" s="131" t="s">
        <v>701</v>
      </c>
    </row>
    <row r="13" spans="1:3" x14ac:dyDescent="0.45">
      <c r="A13" s="122" t="s">
        <v>213</v>
      </c>
      <c r="B13" s="122" t="s">
        <v>651</v>
      </c>
      <c r="C13" s="131" t="s">
        <v>671</v>
      </c>
    </row>
    <row r="14" spans="1:3" x14ac:dyDescent="0.45">
      <c r="A14" s="122" t="s">
        <v>216</v>
      </c>
      <c r="B14" s="122" t="s">
        <v>655</v>
      </c>
      <c r="C14" s="131" t="s">
        <v>672</v>
      </c>
    </row>
    <row r="15" spans="1:3" x14ac:dyDescent="0.45">
      <c r="A15" s="122" t="s">
        <v>570</v>
      </c>
      <c r="B15" s="122" t="s">
        <v>655</v>
      </c>
      <c r="C15" s="131" t="s">
        <v>672</v>
      </c>
    </row>
    <row r="16" spans="1:3" x14ac:dyDescent="0.45">
      <c r="A16" s="122" t="s">
        <v>560</v>
      </c>
      <c r="B16" s="122" t="s">
        <v>657</v>
      </c>
      <c r="C16" s="131" t="s">
        <v>673</v>
      </c>
    </row>
    <row r="17" spans="1:3" x14ac:dyDescent="0.45">
      <c r="A17" s="122" t="s">
        <v>214</v>
      </c>
      <c r="B17" s="122" t="s">
        <v>655</v>
      </c>
      <c r="C17" s="131" t="s">
        <v>674</v>
      </c>
    </row>
    <row r="19" spans="1:3" x14ac:dyDescent="0.45">
      <c r="A19" s="114" t="s">
        <v>162</v>
      </c>
    </row>
    <row r="20" spans="1:3" x14ac:dyDescent="0.45">
      <c r="A20" s="129" t="s">
        <v>648</v>
      </c>
      <c r="B20" s="129" t="s">
        <v>649</v>
      </c>
      <c r="C20" s="129" t="s">
        <v>663</v>
      </c>
    </row>
    <row r="21" spans="1:3" ht="30" customHeight="1" x14ac:dyDescent="0.45">
      <c r="A21" s="124" t="s">
        <v>618</v>
      </c>
      <c r="B21" s="124" t="s">
        <v>655</v>
      </c>
      <c r="C21" s="135" t="s">
        <v>693</v>
      </c>
    </row>
    <row r="22" spans="1:3" x14ac:dyDescent="0.45">
      <c r="A22" s="124" t="s">
        <v>194</v>
      </c>
      <c r="B22" s="125"/>
      <c r="C22" s="132" t="s">
        <v>675</v>
      </c>
    </row>
    <row r="23" spans="1:3" x14ac:dyDescent="0.45">
      <c r="A23" s="124" t="s">
        <v>201</v>
      </c>
      <c r="B23" s="124" t="s">
        <v>652</v>
      </c>
      <c r="C23" s="132" t="s">
        <v>676</v>
      </c>
    </row>
    <row r="24" spans="1:3" x14ac:dyDescent="0.45">
      <c r="A24" s="124" t="s">
        <v>593</v>
      </c>
      <c r="B24" s="124" t="s">
        <v>653</v>
      </c>
      <c r="C24" s="132" t="s">
        <v>677</v>
      </c>
    </row>
    <row r="25" spans="1:3" x14ac:dyDescent="0.45">
      <c r="A25" s="124" t="s">
        <v>581</v>
      </c>
      <c r="B25" s="124" t="s">
        <v>651</v>
      </c>
      <c r="C25" s="132" t="s">
        <v>678</v>
      </c>
    </row>
    <row r="26" spans="1:3" ht="30" customHeight="1" x14ac:dyDescent="0.45">
      <c r="A26" s="124" t="s">
        <v>203</v>
      </c>
      <c r="B26" s="124" t="s">
        <v>655</v>
      </c>
      <c r="C26" s="135" t="s">
        <v>694</v>
      </c>
    </row>
    <row r="27" spans="1:3" x14ac:dyDescent="0.45">
      <c r="A27" s="124" t="s">
        <v>576</v>
      </c>
      <c r="B27" s="124" t="s">
        <v>653</v>
      </c>
      <c r="C27" s="132" t="s">
        <v>677</v>
      </c>
    </row>
    <row r="28" spans="1:3" x14ac:dyDescent="0.45">
      <c r="A28" s="124" t="s">
        <v>577</v>
      </c>
      <c r="B28" s="124" t="s">
        <v>651</v>
      </c>
      <c r="C28" s="132" t="s">
        <v>678</v>
      </c>
    </row>
    <row r="29" spans="1:3" x14ac:dyDescent="0.45">
      <c r="A29" s="124" t="s">
        <v>202</v>
      </c>
      <c r="B29" s="124" t="s">
        <v>651</v>
      </c>
      <c r="C29" s="132" t="s">
        <v>678</v>
      </c>
    </row>
    <row r="30" spans="1:3" x14ac:dyDescent="0.45">
      <c r="A30" s="124" t="s">
        <v>206</v>
      </c>
      <c r="B30" s="124" t="s">
        <v>654</v>
      </c>
      <c r="C30" s="132" t="s">
        <v>679</v>
      </c>
    </row>
    <row r="31" spans="1:3" x14ac:dyDescent="0.45">
      <c r="A31" s="124" t="s">
        <v>555</v>
      </c>
      <c r="B31" s="124" t="s">
        <v>655</v>
      </c>
      <c r="C31" s="132" t="s">
        <v>680</v>
      </c>
    </row>
    <row r="32" spans="1:3" x14ac:dyDescent="0.45">
      <c r="A32" s="124" t="s">
        <v>208</v>
      </c>
      <c r="B32" s="124" t="s">
        <v>657</v>
      </c>
      <c r="C32" s="132" t="s">
        <v>681</v>
      </c>
    </row>
    <row r="33" spans="1:3" x14ac:dyDescent="0.45">
      <c r="A33" s="124" t="s">
        <v>210</v>
      </c>
      <c r="B33" s="124" t="s">
        <v>658</v>
      </c>
      <c r="C33" s="132" t="s">
        <v>682</v>
      </c>
    </row>
    <row r="34" spans="1:3" x14ac:dyDescent="0.45">
      <c r="A34" s="124" t="s">
        <v>209</v>
      </c>
      <c r="B34" s="124" t="s">
        <v>659</v>
      </c>
      <c r="C34" s="132" t="s">
        <v>683</v>
      </c>
    </row>
    <row r="35" spans="1:3" x14ac:dyDescent="0.45">
      <c r="A35" s="124" t="s">
        <v>207</v>
      </c>
      <c r="B35" s="124" t="s">
        <v>660</v>
      </c>
      <c r="C35" s="132" t="s">
        <v>684</v>
      </c>
    </row>
    <row r="36" spans="1:3" x14ac:dyDescent="0.45">
      <c r="A36" s="124" t="s">
        <v>204</v>
      </c>
      <c r="B36" s="124" t="s">
        <v>655</v>
      </c>
      <c r="C36" s="132" t="s">
        <v>685</v>
      </c>
    </row>
    <row r="37" spans="1:3" x14ac:dyDescent="0.45">
      <c r="A37" s="124" t="s">
        <v>199</v>
      </c>
      <c r="B37" s="124" t="s">
        <v>655</v>
      </c>
      <c r="C37" s="132" t="s">
        <v>686</v>
      </c>
    </row>
    <row r="39" spans="1:3" x14ac:dyDescent="0.45">
      <c r="A39" s="113" t="s">
        <v>217</v>
      </c>
    </row>
    <row r="40" spans="1:3" x14ac:dyDescent="0.45">
      <c r="A40" s="130" t="s">
        <v>648</v>
      </c>
      <c r="B40" s="126" t="s">
        <v>649</v>
      </c>
      <c r="C40" s="126" t="s">
        <v>663</v>
      </c>
    </row>
    <row r="41" spans="1:3" ht="30" customHeight="1" x14ac:dyDescent="0.45">
      <c r="A41" s="126" t="s">
        <v>617</v>
      </c>
      <c r="B41" s="126" t="s">
        <v>655</v>
      </c>
      <c r="C41" s="136" t="s">
        <v>695</v>
      </c>
    </row>
    <row r="42" spans="1:3" x14ac:dyDescent="0.45">
      <c r="A42" s="126" t="s">
        <v>193</v>
      </c>
      <c r="B42" s="127"/>
      <c r="C42" s="133" t="s">
        <v>687</v>
      </c>
    </row>
    <row r="43" spans="1:3" x14ac:dyDescent="0.45">
      <c r="A43" s="126" t="s">
        <v>641</v>
      </c>
      <c r="B43" s="126" t="s">
        <v>661</v>
      </c>
      <c r="C43" s="133" t="s">
        <v>698</v>
      </c>
    </row>
    <row r="44" spans="1:3" x14ac:dyDescent="0.45">
      <c r="A44" s="126" t="s">
        <v>219</v>
      </c>
      <c r="B44" s="126" t="s">
        <v>655</v>
      </c>
      <c r="C44" s="133" t="s">
        <v>696</v>
      </c>
    </row>
    <row r="45" spans="1:3" x14ac:dyDescent="0.45">
      <c r="A45" s="126" t="s">
        <v>220</v>
      </c>
      <c r="B45" s="126" t="s">
        <v>655</v>
      </c>
      <c r="C45" s="133" t="s">
        <v>697</v>
      </c>
    </row>
    <row r="46" spans="1:3" x14ac:dyDescent="0.45">
      <c r="A46" s="126" t="s">
        <v>223</v>
      </c>
      <c r="B46" s="126" t="s">
        <v>652</v>
      </c>
      <c r="C46" s="133" t="s">
        <v>688</v>
      </c>
    </row>
    <row r="47" spans="1:3" x14ac:dyDescent="0.45">
      <c r="A47" s="126" t="s">
        <v>226</v>
      </c>
      <c r="B47" s="126" t="s">
        <v>651</v>
      </c>
      <c r="C47" s="133" t="s">
        <v>678</v>
      </c>
    </row>
    <row r="48" spans="1:3" x14ac:dyDescent="0.45">
      <c r="A48" s="126" t="s">
        <v>224</v>
      </c>
      <c r="B48" s="126" t="s">
        <v>651</v>
      </c>
      <c r="C48" s="133" t="s">
        <v>678</v>
      </c>
    </row>
    <row r="49" spans="1:3" x14ac:dyDescent="0.45">
      <c r="A49" s="126" t="s">
        <v>225</v>
      </c>
      <c r="B49" s="126" t="s">
        <v>651</v>
      </c>
      <c r="C49" s="133" t="s">
        <v>678</v>
      </c>
    </row>
    <row r="50" spans="1:3" x14ac:dyDescent="0.45">
      <c r="A50" s="126" t="s">
        <v>640</v>
      </c>
      <c r="B50" s="126" t="s">
        <v>661</v>
      </c>
      <c r="C50" s="133" t="s">
        <v>698</v>
      </c>
    </row>
    <row r="51" spans="1:3" x14ac:dyDescent="0.45">
      <c r="A51" s="126" t="s">
        <v>218</v>
      </c>
      <c r="B51" s="126" t="s">
        <v>662</v>
      </c>
      <c r="C51" s="133" t="s">
        <v>689</v>
      </c>
    </row>
    <row r="52" spans="1:3" x14ac:dyDescent="0.45">
      <c r="A52" s="126" t="s">
        <v>616</v>
      </c>
      <c r="B52" s="126" t="s">
        <v>655</v>
      </c>
      <c r="C52" s="133" t="s">
        <v>690</v>
      </c>
    </row>
    <row r="53" spans="1:3" x14ac:dyDescent="0.45">
      <c r="A53" s="126" t="s">
        <v>622</v>
      </c>
      <c r="B53" s="126" t="s">
        <v>655</v>
      </c>
      <c r="C53" s="133" t="s">
        <v>691</v>
      </c>
    </row>
  </sheetData>
  <phoneticPr fontId="1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249977111117893"/>
    <pageSetUpPr fitToPage="1"/>
  </sheetPr>
  <dimension ref="A1:BL2"/>
  <sheetViews>
    <sheetView workbookViewId="0">
      <pane xSplit="1" ySplit="1" topLeftCell="B2" activePane="bottomRight" state="frozen"/>
      <selection activeCell="F23" sqref="F23"/>
      <selection pane="topRight" activeCell="F23" sqref="F23"/>
      <selection pane="bottomLeft" activeCell="F23" sqref="F23"/>
      <selection pane="bottomRight" activeCell="D9" sqref="D9"/>
    </sheetView>
  </sheetViews>
  <sheetFormatPr defaultColWidth="15" defaultRowHeight="18" customHeight="1" x14ac:dyDescent="0.45"/>
  <cols>
    <col min="1" max="1" width="6.33203125" style="1" customWidth="1"/>
    <col min="2" max="2" width="15" style="23" customWidth="1"/>
    <col min="3" max="17" width="15" style="1" customWidth="1"/>
    <col min="18" max="18" width="17.44140625" style="1" customWidth="1"/>
    <col min="19" max="19" width="15" style="1" customWidth="1"/>
    <col min="20" max="20" width="17.44140625" style="1" customWidth="1"/>
    <col min="21" max="21" width="15" style="9" customWidth="1"/>
    <col min="22" max="22" width="15" style="23" customWidth="1"/>
    <col min="23" max="23" width="15" style="1" customWidth="1"/>
    <col min="24" max="24" width="15" style="23" customWidth="1"/>
    <col min="25" max="26" width="15" style="1" customWidth="1"/>
    <col min="27" max="27" width="23.88671875" style="1" customWidth="1"/>
    <col min="28" max="29" width="15" style="1" customWidth="1"/>
    <col min="30" max="30" width="18" style="1" customWidth="1"/>
    <col min="31" max="43" width="15" style="1" customWidth="1"/>
    <col min="44" max="44" width="15" style="75" customWidth="1"/>
    <col min="45" max="70" width="15" style="1" customWidth="1"/>
    <col min="71" max="16384" width="15" style="1"/>
  </cols>
  <sheetData>
    <row r="1" spans="1:64" ht="18" customHeight="1" x14ac:dyDescent="0.45">
      <c r="A1" s="3" t="s">
        <v>0</v>
      </c>
      <c r="B1" s="2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602</v>
      </c>
      <c r="H1" s="3" t="s">
        <v>601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553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4" t="s">
        <v>19</v>
      </c>
      <c r="V1" s="21" t="s">
        <v>20</v>
      </c>
      <c r="W1" s="3" t="s">
        <v>21</v>
      </c>
      <c r="X1" s="21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79</v>
      </c>
      <c r="AN1" s="3" t="s">
        <v>37</v>
      </c>
      <c r="AO1" s="3" t="s">
        <v>38</v>
      </c>
      <c r="AP1" s="3" t="s">
        <v>39</v>
      </c>
      <c r="AQ1" s="3" t="s">
        <v>40</v>
      </c>
      <c r="AR1" s="73" t="s">
        <v>41</v>
      </c>
      <c r="AS1" s="3" t="s">
        <v>42</v>
      </c>
      <c r="AT1" s="3" t="s">
        <v>43</v>
      </c>
      <c r="AU1" s="3" t="s">
        <v>44</v>
      </c>
      <c r="AV1" s="3" t="s">
        <v>45</v>
      </c>
      <c r="AW1" s="3" t="s">
        <v>80</v>
      </c>
      <c r="AX1" s="3" t="s">
        <v>46</v>
      </c>
      <c r="AY1" s="3" t="s">
        <v>47</v>
      </c>
      <c r="AZ1" s="3" t="s">
        <v>48</v>
      </c>
      <c r="BA1" s="3" t="s">
        <v>49</v>
      </c>
      <c r="BB1" s="3" t="s">
        <v>50</v>
      </c>
      <c r="BC1" s="3" t="s">
        <v>51</v>
      </c>
      <c r="BD1" s="3" t="s">
        <v>52</v>
      </c>
      <c r="BE1" s="3" t="s">
        <v>53</v>
      </c>
      <c r="BF1" s="3" t="s">
        <v>54</v>
      </c>
      <c r="BG1" s="3" t="s">
        <v>55</v>
      </c>
      <c r="BH1" s="3" t="s">
        <v>56</v>
      </c>
      <c r="BI1" s="3" t="s">
        <v>57</v>
      </c>
      <c r="BJ1" s="3" t="s">
        <v>58</v>
      </c>
      <c r="BK1" s="3" t="s">
        <v>59</v>
      </c>
      <c r="BL1" s="3" t="s">
        <v>60</v>
      </c>
    </row>
    <row r="2" spans="1:64" ht="18" customHeight="1" x14ac:dyDescent="0.45">
      <c r="A2" s="3">
        <v>1</v>
      </c>
      <c r="B2" s="22" t="str">
        <f>IF(●工事竣工データ入力用!$B15="空欄","",●工事竣工データ入力用!$B15)</f>
        <v>122-1</v>
      </c>
      <c r="C2" s="2">
        <f>IF(B2="","",10)</f>
        <v>10</v>
      </c>
      <c r="D2" s="2" t="str">
        <f>IF(B2="","","釜石")</f>
        <v>釜石</v>
      </c>
      <c r="E2" s="2" t="e">
        <f ca="1">IF($B2="","",●工事竣工データ入力用!$W$2)</f>
        <v>#N/A</v>
      </c>
      <c r="F2" s="2">
        <f>IF($B2="","",●工事竣工データ入力用!$C$2)</f>
        <v>0</v>
      </c>
      <c r="G2" s="2" t="str">
        <f ca="1">IFERROR(OFFSET('(編集禁止)コード名称対応表'!$B$11,MATCH(H2,'(編集禁止)コード名称対応表'!$C$12:$C$15,0),0),"")</f>
        <v/>
      </c>
      <c r="H2" s="2" t="e">
        <f ca="1">IF($B2="","",●工事竣工データ入力用!$Y15)</f>
        <v>#N/A</v>
      </c>
      <c r="I2" s="2" t="e">
        <f ca="1">IF($B2="","",●工事竣工データ入力用!$W$3)</f>
        <v>#N/A</v>
      </c>
      <c r="J2" s="2">
        <f>IF($B2="","",●工事竣工データ入力用!$C$3)</f>
        <v>0</v>
      </c>
      <c r="K2" s="2" t="e">
        <f ca="1">IF($B2="","",●工事竣工データ入力用!$W$7)</f>
        <v>#N/A</v>
      </c>
      <c r="L2" s="2">
        <f>IF($B2="","",●工事竣工データ入力用!$C$7)</f>
        <v>0</v>
      </c>
      <c r="M2" s="2" t="str">
        <f ca="1">IFERROR(OFFSET('(編集禁止)コード名称対応表'!$B$46,MATCH(N2,'(編集禁止)コード名称対応表'!$C$47:$C$53,0),0),"")</f>
        <v/>
      </c>
      <c r="N2" s="2" t="str">
        <f ca="1">IF($B2="","",●工事竣工データ入力用!$Z15)</f>
        <v/>
      </c>
      <c r="O2" s="2" t="e">
        <f ca="1">IF($B2="","",●工事竣工データ入力用!$W$4)</f>
        <v>#N/A</v>
      </c>
      <c r="P2" s="2" t="str">
        <f>IF($B2="","",●工事竣工データ入力用!$C$4)</f>
        <v>平成-89年度</v>
      </c>
      <c r="Q2" s="2" t="str">
        <f>IF($B2="","",●工事竣工データ入力用!$B15)</f>
        <v>122-1</v>
      </c>
      <c r="R2" s="2" t="str">
        <f>IF($B2="","",●工事竣工データ入力用!$X15)</f>
        <v>MH122-1</v>
      </c>
      <c r="S2" s="2" t="str">
        <f>R2</f>
        <v>MH122-1</v>
      </c>
      <c r="T2" s="2" t="str">
        <f>IF($B2="","",●工事竣工データ入力用!$AA15)</f>
        <v>MH122-2</v>
      </c>
      <c r="U2" s="2" t="str">
        <f>T2</f>
        <v>MH122-2</v>
      </c>
      <c r="V2" s="22" t="str">
        <f>B2</f>
        <v>122-1</v>
      </c>
      <c r="W2" s="2" t="str">
        <f ca="1">●工事竣工データ入力用!AF15</f>
        <v/>
      </c>
      <c r="X2" s="22" t="str">
        <f ca="1">●工事竣工データ入力用!AQ15</f>
        <v/>
      </c>
      <c r="Y2" s="2"/>
      <c r="Z2" s="2"/>
      <c r="AA2" s="10" t="str">
        <f>IF($B2="","",●工事竣工データ入力用!$C$5)</f>
        <v>なし</v>
      </c>
      <c r="AB2" s="10">
        <f>IF($B2="","",●工事竣工データ入力用!$C$6)</f>
        <v>0</v>
      </c>
      <c r="AC2" s="2" t="str">
        <f ca="1">●工事竣工データ入力用!AC15</f>
        <v>1</v>
      </c>
      <c r="AD2" s="2" t="str">
        <f>IF($B2="","",●工事竣工データ入力用!$L15)</f>
        <v>遠心力鉄筋コンクリート管</v>
      </c>
      <c r="AE2" s="2" t="str">
        <f ca="1">●工事竣工データ入力用!AD15</f>
        <v>HP</v>
      </c>
      <c r="AF2" s="2" t="str">
        <f ca="1">●工事竣工データ入力用!AB15</f>
        <v>1</v>
      </c>
      <c r="AG2" s="2" t="str">
        <f>IF($B2="","",●工事竣工データ入力用!$R15)</f>
        <v>円形</v>
      </c>
      <c r="AH2" s="2">
        <f>IF($B2="","",●工事竣工データ入力用!$D15)</f>
        <v>150</v>
      </c>
      <c r="AI2" s="5" t="e">
        <f ca="1">IF($B2="","",AJ2-●工事竣工データ入力用!$AI15-●工事竣工データ入力用!$AL15)</f>
        <v>#VALUE!</v>
      </c>
      <c r="AJ2" s="5">
        <f>IF($B2="","",●工事竣工データ入力用!$J15)</f>
        <v>50</v>
      </c>
      <c r="AK2" s="5" t="str">
        <f ca="1">IF($B2="","",●工事竣工データ入力用!$AE15)</f>
        <v>1</v>
      </c>
      <c r="AL2" s="5" t="str">
        <f>IF($B2="","",●工事竣工データ入力用!$Q15)</f>
        <v>自然流下</v>
      </c>
      <c r="AM2" s="6">
        <f>IF($B2="","",●工事竣工データ入力用!$K15)</f>
        <v>10</v>
      </c>
      <c r="AN2" s="7">
        <f>IF($B2="","",●工事竣工データ入力用!$AH15)</f>
        <v>9</v>
      </c>
      <c r="AO2" s="7">
        <f>IF($B2="","",●工事竣工データ入力用!$AK15)</f>
        <v>8.5</v>
      </c>
      <c r="AP2" s="5">
        <f>IF($B2="","",●工事竣工データ入力用!$AN15)</f>
        <v>0.83750000000000002</v>
      </c>
      <c r="AQ2" s="5">
        <f>IF($B2="","",●工事竣工データ入力用!$AO15)</f>
        <v>1.3374999999999999</v>
      </c>
      <c r="AR2" s="74">
        <f>IF($B2="","",●工事竣工データ入力用!$AA$3)</f>
        <v>0</v>
      </c>
      <c r="AS2" s="2" t="str">
        <f>IF($B2="","",●工事竣工データ入力用!P15)</f>
        <v>開削工法</v>
      </c>
      <c r="AT2" s="2"/>
      <c r="AU2" s="6" t="str">
        <f>IF($B2="","",●工事竣工データ入力用!$M15)</f>
        <v>駒木町1号線</v>
      </c>
      <c r="AV2" s="2" t="str">
        <f>IF($B2="","",●工事竣工データ入力用!$O15)</f>
        <v>釜石市</v>
      </c>
      <c r="AW2" s="2" t="str">
        <f>IF($B2="","",●工事竣工データ入力用!$N15)</f>
        <v>Ａs</v>
      </c>
      <c r="AX2" s="2">
        <f>IF($B2="","",1)</f>
        <v>1</v>
      </c>
      <c r="AY2" s="2" t="str">
        <f>IF($B2="","","レベル1")</f>
        <v>レベル1</v>
      </c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</sheetData>
  <phoneticPr fontId="11"/>
  <pageMargins left="0.74803149606299213" right="0.74803149606299213" top="0.98425196850393704" bottom="0.98425196850393704" header="0.51181102362204722" footer="0.51181102362204722"/>
  <pageSetup paperSize="8" scale="19" orientation="landscape" r:id="rId1"/>
  <ignoredErrors>
    <ignoredError sqref="T2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249977111117893"/>
    <pageSetUpPr fitToPage="1"/>
  </sheetPr>
  <dimension ref="A1:BK2"/>
  <sheetViews>
    <sheetView workbookViewId="0">
      <pane xSplit="1" ySplit="1" topLeftCell="B2" activePane="bottomRight" state="frozen"/>
      <selection activeCell="F23" sqref="F23"/>
      <selection pane="topRight" activeCell="F23" sqref="F23"/>
      <selection pane="bottomLeft" activeCell="F23" sqref="F23"/>
      <selection pane="bottomRight" activeCell="G26" sqref="G26"/>
    </sheetView>
  </sheetViews>
  <sheetFormatPr defaultColWidth="15" defaultRowHeight="18" customHeight="1" x14ac:dyDescent="0.45"/>
  <cols>
    <col min="1" max="1" width="6.33203125" style="12" customWidth="1"/>
    <col min="2" max="2" width="17.44140625" style="12" bestFit="1" customWidth="1"/>
    <col min="3" max="14" width="15" style="12" customWidth="1"/>
    <col min="15" max="15" width="15" style="1" customWidth="1"/>
    <col min="16" max="19" width="15" style="12" customWidth="1"/>
    <col min="20" max="20" width="15" style="18" customWidth="1"/>
    <col min="21" max="22" width="15" style="12" customWidth="1"/>
    <col min="23" max="23" width="31" style="12" bestFit="1" customWidth="1"/>
    <col min="24" max="29" width="15" style="12" customWidth="1"/>
    <col min="30" max="30" width="22.33203125" style="12" customWidth="1"/>
    <col min="31" max="65" width="15" style="12" customWidth="1"/>
    <col min="66" max="16384" width="15" style="12"/>
  </cols>
  <sheetData>
    <row r="1" spans="1:63" ht="18" customHeight="1" x14ac:dyDescent="0.4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3" t="s">
        <v>553</v>
      </c>
      <c r="P1" s="11" t="s">
        <v>14</v>
      </c>
      <c r="Q1" s="11" t="s">
        <v>15</v>
      </c>
      <c r="R1" s="11" t="s">
        <v>93</v>
      </c>
      <c r="S1" s="11" t="s">
        <v>94</v>
      </c>
      <c r="T1" s="15" t="s">
        <v>95</v>
      </c>
      <c r="U1" s="11" t="s">
        <v>96</v>
      </c>
      <c r="V1" s="11" t="s">
        <v>97</v>
      </c>
      <c r="W1" s="11" t="s">
        <v>98</v>
      </c>
      <c r="X1" s="11" t="s">
        <v>99</v>
      </c>
      <c r="Y1" s="11" t="s">
        <v>100</v>
      </c>
      <c r="Z1" s="11" t="s">
        <v>101</v>
      </c>
      <c r="AA1" s="11" t="s">
        <v>102</v>
      </c>
      <c r="AB1" s="11" t="s">
        <v>23</v>
      </c>
      <c r="AC1" s="11" t="s">
        <v>24</v>
      </c>
      <c r="AD1" s="11" t="s">
        <v>25</v>
      </c>
      <c r="AE1" s="11" t="s">
        <v>26</v>
      </c>
      <c r="AF1" s="11" t="s">
        <v>43</v>
      </c>
      <c r="AG1" s="11" t="s">
        <v>44</v>
      </c>
      <c r="AH1" s="11" t="s">
        <v>46</v>
      </c>
      <c r="AI1" s="11" t="s">
        <v>47</v>
      </c>
      <c r="AJ1" s="11" t="s">
        <v>103</v>
      </c>
      <c r="AK1" s="11" t="s">
        <v>104</v>
      </c>
      <c r="AL1" s="11" t="s">
        <v>105</v>
      </c>
      <c r="AM1" s="11" t="s">
        <v>106</v>
      </c>
      <c r="AN1" s="11" t="s">
        <v>107</v>
      </c>
      <c r="AO1" s="11" t="s">
        <v>108</v>
      </c>
      <c r="AP1" s="11" t="s">
        <v>109</v>
      </c>
      <c r="AQ1" s="11" t="s">
        <v>110</v>
      </c>
      <c r="AR1" s="11" t="s">
        <v>111</v>
      </c>
      <c r="AS1" s="11" t="s">
        <v>112</v>
      </c>
      <c r="AT1" s="11" t="s">
        <v>113</v>
      </c>
      <c r="AU1" s="11" t="s">
        <v>114</v>
      </c>
      <c r="AV1" s="11" t="s">
        <v>115</v>
      </c>
      <c r="AW1" s="11" t="s">
        <v>116</v>
      </c>
      <c r="AX1" s="11" t="s">
        <v>117</v>
      </c>
      <c r="AY1" s="11" t="s">
        <v>118</v>
      </c>
      <c r="AZ1" s="11" t="s">
        <v>49</v>
      </c>
      <c r="BA1" s="11" t="s">
        <v>50</v>
      </c>
      <c r="BB1" s="11" t="s">
        <v>119</v>
      </c>
      <c r="BC1" s="11" t="s">
        <v>52</v>
      </c>
      <c r="BD1" s="11" t="s">
        <v>53</v>
      </c>
      <c r="BE1" s="11" t="s">
        <v>54</v>
      </c>
      <c r="BF1" s="11" t="s">
        <v>55</v>
      </c>
      <c r="BG1" s="11" t="s">
        <v>120</v>
      </c>
      <c r="BH1" s="11" t="s">
        <v>57</v>
      </c>
      <c r="BI1" s="11" t="s">
        <v>58</v>
      </c>
      <c r="BJ1" s="11" t="s">
        <v>59</v>
      </c>
      <c r="BK1" s="11" t="s">
        <v>60</v>
      </c>
    </row>
    <row r="2" spans="1:63" ht="18" customHeight="1" x14ac:dyDescent="0.45">
      <c r="A2" s="11">
        <v>1</v>
      </c>
      <c r="B2" s="13" t="str">
        <f>IF(●工事竣工データ入力用!Z10="","",●工事竣工データ入力用!Z10)</f>
        <v>MH122-5</v>
      </c>
      <c r="C2" s="13">
        <f>IF(B2="","",10)</f>
        <v>10</v>
      </c>
      <c r="D2" s="13" t="str">
        <f>IF(B2="","","釜石")</f>
        <v>釜石</v>
      </c>
      <c r="E2" s="13" t="e">
        <f ca="1">IF($B2="","",●工事竣工データ入力用!$W$2)</f>
        <v>#N/A</v>
      </c>
      <c r="F2" s="13">
        <f>IF($B2="","",●工事竣工データ入力用!$C$2)</f>
        <v>0</v>
      </c>
      <c r="G2" s="13" t="str">
        <f ca="1">IFERROR(OFFSET('(編集禁止)コード名称対応表'!$B$11,MATCH('(編集禁止)○02人孔'!$H2,'(編集禁止)コード名称対応表'!$C$12:$C$15,0),0),"")</f>
        <v>1</v>
      </c>
      <c r="H2" s="13" t="str">
        <f>IF($B2="","",●工事竣工データ入力用!G10)</f>
        <v>汚水</v>
      </c>
      <c r="I2" s="13" t="e">
        <f ca="1">IF($B2="","",●工事竣工データ入力用!$W$3)</f>
        <v>#N/A</v>
      </c>
      <c r="J2" s="13">
        <f>IF($B2="","",●工事竣工データ入力用!$C$3)</f>
        <v>0</v>
      </c>
      <c r="K2" s="13" t="e">
        <f ca="1">IF($B2="","",●工事竣工データ入力用!$W$7)</f>
        <v>#N/A</v>
      </c>
      <c r="L2" s="13">
        <f>IF($B2="","",●工事竣工データ入力用!$C$7)</f>
        <v>0</v>
      </c>
      <c r="M2" s="13" t="str">
        <f ca="1">IFERROR(OFFSET('(編集禁止)コード名称対応表'!$B$46,MATCH($N2,'(編集禁止)コード名称対応表'!$C$47:$C$53,0),0),"")</f>
        <v>2</v>
      </c>
      <c r="N2" s="13" t="str">
        <f>IF($B2="","",●工事竣工データ入力用!$H10)</f>
        <v>枝線</v>
      </c>
      <c r="O2" s="2" t="e">
        <f ca="1">IF($B2="","",●工事竣工データ入力用!$W$4)</f>
        <v>#N/A</v>
      </c>
      <c r="P2" s="13" t="str">
        <f>IF($B2="","",●工事竣工データ入力用!$C$4)</f>
        <v>平成-89年度</v>
      </c>
      <c r="Q2" s="13">
        <f>IF(●工事竣工データ入力用!B10="","",●工事竣工データ入力用!B10)</f>
        <v>122</v>
      </c>
      <c r="R2" s="13" t="str">
        <f ca="1">IFERROR(OFFSET('(編集禁止)コード名称対応表'!$K$8,MATCH(S2,'(編集禁止)コード名称対応表'!$L$9:$L$15,0),0),"")</f>
        <v>1</v>
      </c>
      <c r="S2" s="13" t="str">
        <f>IF(●工事竣工データ入力用!F10="","",●工事竣工データ入力用!F10)</f>
        <v>マンホール</v>
      </c>
      <c r="T2" s="63" t="str">
        <f>IF($B2="","",B2)</f>
        <v>MH122-5</v>
      </c>
      <c r="U2" s="16">
        <f>IF($B2="","",●工事竣工データ入力用!$E10)</f>
        <v>10</v>
      </c>
      <c r="V2" s="13" t="str">
        <f ca="1">IFERROR(OFFSET('(編集禁止)コード名称対応表'!$K$15,MATCH(W2,'(編集禁止)コード名称対応表'!$L$16:$L$46,0),0),"")</f>
        <v>11</v>
      </c>
      <c r="W2" s="13" t="str">
        <f>IF($B2="","",●工事竣工データ入力用!$L10)</f>
        <v>１号マンホール　（φ９００）</v>
      </c>
      <c r="X2" s="14">
        <f>IF($B2="","",●工事竣工データ入力用!$J10)</f>
        <v>1</v>
      </c>
      <c r="Y2" s="13" t="str">
        <f ca="1">IFERROR(OFFSET('(編集禁止)コード名称対応表'!$K$46,MATCH(Z2,'(編集禁止)コード名称対応表'!$L$47:$L$49,0),0),"")</f>
        <v>10</v>
      </c>
      <c r="Z2" s="13" t="str">
        <f>IF($B2="","",●工事竣工データ入力用!$N10)</f>
        <v>無</v>
      </c>
      <c r="AA2" s="13"/>
      <c r="AB2" s="13"/>
      <c r="AC2" s="13"/>
      <c r="AD2" s="17" t="str">
        <f>IF($B2="","",●工事竣工データ入力用!$C$5)</f>
        <v>なし</v>
      </c>
      <c r="AE2" s="13">
        <f>IF($B2="","",●工事竣工データ入力用!$C$6)</f>
        <v>0</v>
      </c>
      <c r="AF2" s="13"/>
      <c r="AG2" s="13" t="str">
        <f>IF($B2="","",●工事竣工データ入力用!$M10)</f>
        <v>駒木町1号線</v>
      </c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>
        <f ca="1">IF($B2="","",●工事竣工データ入力用!$AA10)</f>
        <v>900</v>
      </c>
      <c r="BC2" s="13"/>
      <c r="BD2" s="13"/>
      <c r="BE2" s="13"/>
      <c r="BF2" s="13"/>
      <c r="BG2" s="13" t="str">
        <f>IF($B2="","",●工事竣工データ入力用!$K10)</f>
        <v>T-25</v>
      </c>
      <c r="BH2" s="13" t="str">
        <f ca="1">IF(BB2=●工事竣工データ入力用!I10,"",CONCATENATE("MH寸法　",●工事竣工データ入力用!I10))</f>
        <v>MH寸法　300</v>
      </c>
      <c r="BI2" s="13"/>
      <c r="BJ2" s="13"/>
      <c r="BK2" s="13"/>
    </row>
  </sheetData>
  <phoneticPr fontId="11"/>
  <pageMargins left="0.74803149606299213" right="0.74803149606299213" top="0.98425196850393704" bottom="0.98425196850393704" header="0.51181102362204722" footer="0.51181102362204722"/>
  <pageSetup paperSize="8" scale="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249977111117893"/>
    <pageSetUpPr fitToPage="1"/>
  </sheetPr>
  <dimension ref="A1:AV2"/>
  <sheetViews>
    <sheetView workbookViewId="0">
      <pane xSplit="1" ySplit="1" topLeftCell="B2" activePane="bottomRight" state="frozen"/>
      <selection activeCell="F23" sqref="F23"/>
      <selection pane="topRight" activeCell="F23" sqref="F23"/>
      <selection pane="bottomLeft" activeCell="F23" sqref="F23"/>
      <selection pane="bottomRight" activeCell="B16" sqref="B16"/>
    </sheetView>
  </sheetViews>
  <sheetFormatPr defaultColWidth="15" defaultRowHeight="18" customHeight="1" x14ac:dyDescent="0.45"/>
  <cols>
    <col min="1" max="1" width="6.33203125" style="12" customWidth="1"/>
    <col min="2" max="2" width="35" style="12" customWidth="1"/>
    <col min="3" max="16" width="15" style="12" customWidth="1"/>
    <col min="17" max="18" width="15" style="67" customWidth="1"/>
    <col min="19" max="19" width="15" style="12" customWidth="1"/>
    <col min="20" max="20" width="35" style="12" customWidth="1"/>
    <col min="21" max="21" width="15" style="67" customWidth="1"/>
    <col min="22" max="30" width="15" style="12" customWidth="1"/>
    <col min="31" max="31" width="23.88671875" style="12" bestFit="1" customWidth="1"/>
    <col min="32" max="35" width="15" style="12" customWidth="1"/>
    <col min="36" max="36" width="15" style="72" customWidth="1"/>
    <col min="37" max="48" width="15" style="12" customWidth="1"/>
    <col min="49" max="16384" width="15" style="12"/>
  </cols>
  <sheetData>
    <row r="1" spans="1:48" ht="18" customHeight="1" x14ac:dyDescent="0.4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85</v>
      </c>
      <c r="O1" s="3" t="s">
        <v>553</v>
      </c>
      <c r="P1" s="11" t="s">
        <v>14</v>
      </c>
      <c r="Q1" s="66" t="s">
        <v>15</v>
      </c>
      <c r="R1" s="66" t="s">
        <v>148</v>
      </c>
      <c r="S1" s="11" t="s">
        <v>149</v>
      </c>
      <c r="T1" s="11" t="s">
        <v>150</v>
      </c>
      <c r="U1" s="66" t="s">
        <v>151</v>
      </c>
      <c r="V1" s="11" t="s">
        <v>152</v>
      </c>
      <c r="W1" s="11" t="s">
        <v>153</v>
      </c>
      <c r="X1" s="11" t="s">
        <v>154</v>
      </c>
      <c r="Y1" s="11" t="s">
        <v>155</v>
      </c>
      <c r="Z1" s="11" t="s">
        <v>156</v>
      </c>
      <c r="AA1" s="11" t="s">
        <v>623</v>
      </c>
      <c r="AB1" s="11" t="s">
        <v>157</v>
      </c>
      <c r="AC1" s="11" t="s">
        <v>158</v>
      </c>
      <c r="AD1" s="11" t="s">
        <v>87</v>
      </c>
      <c r="AE1" s="11" t="s">
        <v>88</v>
      </c>
      <c r="AF1" s="11" t="s">
        <v>89</v>
      </c>
      <c r="AG1" s="11" t="s">
        <v>90</v>
      </c>
      <c r="AH1" s="11" t="s">
        <v>91</v>
      </c>
      <c r="AI1" s="11" t="s">
        <v>724</v>
      </c>
      <c r="AJ1" s="70" t="s">
        <v>41</v>
      </c>
      <c r="AK1" s="11" t="s">
        <v>159</v>
      </c>
      <c r="AL1" s="11" t="s">
        <v>160</v>
      </c>
      <c r="AM1" s="11" t="s">
        <v>161</v>
      </c>
      <c r="AN1" s="11" t="s">
        <v>52</v>
      </c>
      <c r="AO1" s="11" t="s">
        <v>53</v>
      </c>
      <c r="AP1" s="11" t="s">
        <v>54</v>
      </c>
      <c r="AQ1" s="11" t="s">
        <v>55</v>
      </c>
      <c r="AR1" s="11" t="s">
        <v>56</v>
      </c>
      <c r="AS1" s="11" t="s">
        <v>57</v>
      </c>
      <c r="AT1" s="11" t="s">
        <v>58</v>
      </c>
      <c r="AU1" s="11" t="s">
        <v>59</v>
      </c>
      <c r="AV1" s="11" t="s">
        <v>60</v>
      </c>
    </row>
    <row r="2" spans="1:48" ht="18" customHeight="1" x14ac:dyDescent="0.45">
      <c r="A2" s="11">
        <v>1</v>
      </c>
      <c r="B2" s="13" t="e">
        <f ca="1">IF($Q2="","",CONCATENATE(●工事竣工データ入力用!$X$4,●工事竣工データ入力用!$L26,"公設桝"))</f>
        <v>#N/A</v>
      </c>
      <c r="C2" s="13" t="e">
        <f ca="1">IF(B2="","",10)</f>
        <v>#N/A</v>
      </c>
      <c r="D2" s="13" t="e">
        <f ca="1">IF(B2="","","釜石")</f>
        <v>#N/A</v>
      </c>
      <c r="E2" s="13" t="e">
        <f ca="1">IF($B2="","",●工事竣工データ入力用!$W$2)</f>
        <v>#N/A</v>
      </c>
      <c r="F2" s="13" t="e">
        <f ca="1">IF($B2="","",●工事竣工データ入力用!$C$2)</f>
        <v>#N/A</v>
      </c>
      <c r="G2" s="13" t="e">
        <f ca="1">IF(B2="","",1)</f>
        <v>#N/A</v>
      </c>
      <c r="H2" s="13" t="e">
        <f ca="1">IF(B2="","","汚水")</f>
        <v>#N/A</v>
      </c>
      <c r="I2" s="13" t="e">
        <f ca="1">IF($B2="","",●工事竣工データ入力用!$W$3)</f>
        <v>#N/A</v>
      </c>
      <c r="J2" s="13" t="e">
        <f ca="1">IF($B2="","",●工事竣工データ入力用!$C$3)</f>
        <v>#N/A</v>
      </c>
      <c r="K2" s="13" t="e">
        <f ca="1">IF($B2="","",●工事竣工データ入力用!$W$7)</f>
        <v>#N/A</v>
      </c>
      <c r="L2" s="13" t="e">
        <f ca="1">IF($B2="","",●工事竣工データ入力用!$C$7)</f>
        <v>#N/A</v>
      </c>
      <c r="M2" s="13" t="str">
        <f ca="1">IFERROR(OFFSET('(編集禁止)コード名称対応表'!$B$46,MATCH($N2,'(編集禁止)コード名称対応表'!$C$47:$C$53,0),0),"")</f>
        <v/>
      </c>
      <c r="N2" s="13" t="e">
        <f ca="1">IF($B2="","",●工事竣工データ入力用!$W26)</f>
        <v>#N/A</v>
      </c>
      <c r="O2" s="13" t="e">
        <f ca="1">IF($B2="","",●工事竣工データ入力用!$W$4)</f>
        <v>#N/A</v>
      </c>
      <c r="P2" s="13" t="e">
        <f ca="1">IF($B2="","",●工事竣工データ入力用!$C$4)</f>
        <v>#N/A</v>
      </c>
      <c r="Q2" s="63" t="str">
        <f>IF(●工事竣工データ入力用!$B26="空欄","",●工事竣工データ入力用!$B26)</f>
        <v>122-1</v>
      </c>
      <c r="R2" s="63" t="str">
        <f>IF($Q2="","",CONCATENATE(●工事竣工データ入力用!$B26,"-",●工事竣工データ入力用!$C26))</f>
        <v>122-1-1</v>
      </c>
      <c r="S2" s="13" t="e">
        <f ca="1">IF($B2="","",●工事竣工データ入力用!$E26)</f>
        <v>#N/A</v>
      </c>
      <c r="T2" s="13" t="e">
        <f ca="1">IF($B2="","",CONCATENATE(●工事竣工データ入力用!$X$4,●工事竣工データ入力用!$L26,"取付管"))</f>
        <v>#N/A</v>
      </c>
      <c r="U2" s="63" t="str">
        <f ca="1">IFERROR(CONCATENATE(IF(S2="マンホール","MH",""),IF(LEN(S2)=3,R2,Q2)),"")</f>
        <v/>
      </c>
      <c r="V2" s="13" t="str">
        <f>IF($Q2="","",CONCATENATE("MH",$Q2))</f>
        <v>MH122-1</v>
      </c>
      <c r="W2" s="13"/>
      <c r="X2" s="13" t="str">
        <f ca="1">IFERROR(OFFSET('(編集禁止)コード名称対応表'!$T$7,MATCH($Y2,'(編集禁止)コード名称対応表'!$U$8:$U$31,0),0),"")</f>
        <v/>
      </c>
      <c r="Y2" s="13" t="e">
        <f ca="1">IF($B2="","",●工事竣工データ入力用!$F26)</f>
        <v>#N/A</v>
      </c>
      <c r="Z2" s="19" t="e">
        <f ca="1">IF($B2="","",●工事竣工データ入力用!H26)</f>
        <v>#N/A</v>
      </c>
      <c r="AA2" s="19" t="str">
        <f ca="1">IFERROR(OFFSET('(編集禁止)コード名称対応表'!$T$31,MATCH($AB2,'(編集禁止)コード名称対応表'!$U$32:$U$37,0),0),"")</f>
        <v/>
      </c>
      <c r="AB2" s="13" t="e">
        <f ca="1">IF($B2="","",●工事竣工データ入力用!N26)</f>
        <v>#N/A</v>
      </c>
      <c r="AC2" s="13" t="str">
        <f ca="1">IFERROR(OFFSET('(編集禁止)コード名称対応表'!$O$7,MATCH($AD2,'(編集禁止)コード名称対応表'!$Q$8:$Q$31,0),0),"")</f>
        <v/>
      </c>
      <c r="AD2" s="13" t="str">
        <f ca="1">IFERROR(OFFSET('(編集禁止)コード名称対応表'!$P$7,MATCH($AE2,'(編集禁止)コード名称対応表'!$P$8:$P$26,0),1),"")</f>
        <v/>
      </c>
      <c r="AE2" s="13" t="e">
        <f ca="1">IF($B2="","",●工事竣工データ入力用!$M26)</f>
        <v>#N/A</v>
      </c>
      <c r="AF2" s="13" t="e">
        <f ca="1">IF($B2="","",●工事竣工データ入力用!$G26)</f>
        <v>#N/A</v>
      </c>
      <c r="AG2" s="13" t="e">
        <f ca="1">IF($B2="","","円型")</f>
        <v>#N/A</v>
      </c>
      <c r="AH2" s="14" t="e">
        <f ca="1">IF($B2="","",●工事竣工データ入力用!$I26)</f>
        <v>#N/A</v>
      </c>
      <c r="AI2" s="14" t="e">
        <f ca="1">IF($B2="","",●工事竣工データ入力用!$J26)</f>
        <v>#N/A</v>
      </c>
      <c r="AJ2" s="71" t="e">
        <f ca="1">IF($B2="","",●工事竣工データ入力用!$AA$3)</f>
        <v>#N/A</v>
      </c>
      <c r="AK2" s="13"/>
      <c r="AL2" s="13" t="e">
        <f ca="1">IF($B2="","","無し")</f>
        <v>#N/A</v>
      </c>
      <c r="AM2" s="13"/>
      <c r="AN2" s="13"/>
      <c r="AO2" s="13"/>
      <c r="AP2" s="13"/>
      <c r="AQ2" s="13"/>
      <c r="AR2" s="13"/>
      <c r="AS2" s="13"/>
      <c r="AT2" s="13"/>
      <c r="AU2" s="13"/>
      <c r="AV2" s="13"/>
    </row>
  </sheetData>
  <phoneticPr fontId="11"/>
  <pageMargins left="0.74803149606299213" right="0.74803149606299213" top="0.98425196850393704" bottom="0.98425196850393704" header="0.51181102362204722" footer="0.51181102362204722"/>
  <pageSetup paperSize="8" scale="2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249977111117893"/>
    <pageSetUpPr fitToPage="1"/>
  </sheetPr>
  <dimension ref="A1:AH2"/>
  <sheetViews>
    <sheetView workbookViewId="0">
      <pane xSplit="1" ySplit="1" topLeftCell="B2" activePane="bottomRight" state="frozen"/>
      <selection activeCell="BB13" sqref="BB13"/>
      <selection pane="topRight" activeCell="BB13" sqref="BB13"/>
      <selection pane="bottomLeft" activeCell="BB13" sqref="BB13"/>
      <selection pane="bottomRight" activeCell="Y2" sqref="Y2"/>
    </sheetView>
  </sheetViews>
  <sheetFormatPr defaultColWidth="15" defaultRowHeight="18" customHeight="1" x14ac:dyDescent="0.45"/>
  <cols>
    <col min="1" max="1" width="6.33203125" style="12" customWidth="1"/>
    <col min="2" max="2" width="37.44140625" style="12" customWidth="1"/>
    <col min="3" max="16" width="15" style="12" customWidth="1"/>
    <col min="17" max="17" width="15" style="67" customWidth="1"/>
    <col min="18" max="19" width="15" style="12" customWidth="1"/>
    <col min="20" max="20" width="23.88671875" style="12" bestFit="1" customWidth="1"/>
    <col min="21" max="24" width="15" style="12" customWidth="1"/>
    <col min="25" max="25" width="15" style="72" customWidth="1"/>
    <col min="26" max="35" width="15" style="12" customWidth="1"/>
    <col min="36" max="16384" width="15" style="12"/>
  </cols>
  <sheetData>
    <row r="1" spans="1:34" ht="18" customHeight="1" x14ac:dyDescent="0.4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85</v>
      </c>
      <c r="O1" s="11" t="s">
        <v>624</v>
      </c>
      <c r="P1" s="11" t="s">
        <v>14</v>
      </c>
      <c r="Q1" s="66" t="s">
        <v>15</v>
      </c>
      <c r="R1" s="11" t="s">
        <v>86</v>
      </c>
      <c r="S1" s="11" t="s">
        <v>87</v>
      </c>
      <c r="T1" s="11" t="s">
        <v>88</v>
      </c>
      <c r="U1" s="11" t="s">
        <v>89</v>
      </c>
      <c r="V1" s="11" t="s">
        <v>90</v>
      </c>
      <c r="W1" s="11" t="s">
        <v>91</v>
      </c>
      <c r="X1" s="11" t="s">
        <v>92</v>
      </c>
      <c r="Y1" s="70" t="s">
        <v>41</v>
      </c>
      <c r="Z1" s="11" t="s">
        <v>52</v>
      </c>
      <c r="AA1" s="11" t="s">
        <v>53</v>
      </c>
      <c r="AB1" s="11" t="s">
        <v>54</v>
      </c>
      <c r="AC1" s="11" t="s">
        <v>55</v>
      </c>
      <c r="AD1" s="11" t="s">
        <v>56</v>
      </c>
      <c r="AE1" s="11" t="s">
        <v>57</v>
      </c>
      <c r="AF1" s="11" t="s">
        <v>58</v>
      </c>
      <c r="AG1" s="11" t="s">
        <v>59</v>
      </c>
      <c r="AH1" s="11" t="s">
        <v>60</v>
      </c>
    </row>
    <row r="2" spans="1:34" ht="18" customHeight="1" x14ac:dyDescent="0.45">
      <c r="A2" s="11">
        <v>1</v>
      </c>
      <c r="B2" s="13" t="e">
        <f ca="1">IF('(編集禁止)○03公設桝'!$B2="","",'(編集禁止)○03公設桝'!$T2)</f>
        <v>#N/A</v>
      </c>
      <c r="C2" s="13" t="e">
        <f ca="1">IF(B2="","",10)</f>
        <v>#N/A</v>
      </c>
      <c r="D2" s="13" t="e">
        <f ca="1">IF(B2="","","釜石")</f>
        <v>#N/A</v>
      </c>
      <c r="E2" s="13" t="e">
        <f ca="1">IF($B2="","",●工事竣工データ入力用!$W$2)</f>
        <v>#N/A</v>
      </c>
      <c r="F2" s="13" t="e">
        <f ca="1">IF($B2="","",●工事竣工データ入力用!$C$2)</f>
        <v>#N/A</v>
      </c>
      <c r="G2" s="13" t="e">
        <f ca="1">IF(B2="","",1)</f>
        <v>#N/A</v>
      </c>
      <c r="H2" s="13" t="e">
        <f ca="1">IF(B2="","","汚水")</f>
        <v>#N/A</v>
      </c>
      <c r="I2" s="13" t="e">
        <f ca="1">IF($B2="","",●工事竣工データ入力用!$W$3)</f>
        <v>#N/A</v>
      </c>
      <c r="J2" s="13" t="e">
        <f ca="1">IF($B2="","",●工事竣工データ入力用!$C$3)</f>
        <v>#N/A</v>
      </c>
      <c r="K2" s="13" t="e">
        <f ca="1">IF($B2="","",●工事竣工データ入力用!$W$7)</f>
        <v>#N/A</v>
      </c>
      <c r="L2" s="13" t="e">
        <f ca="1">IF($B2="","",●工事竣工データ入力用!$C$7)</f>
        <v>#N/A</v>
      </c>
      <c r="M2" s="13" t="str">
        <f ca="1">IFERROR(OFFSET('(編集禁止)コード名称対応表'!$B$46,MATCH($N2,'(編集禁止)コード名称対応表'!$C$47:$C$53,0),0),"")</f>
        <v/>
      </c>
      <c r="N2" s="13" t="e">
        <f ca="1">IF($B2="","",●工事竣工データ入力用!$W26)</f>
        <v>#N/A</v>
      </c>
      <c r="O2" s="13" t="e">
        <f ca="1">IF($B2="","",●工事竣工データ入力用!$W$4)</f>
        <v>#N/A</v>
      </c>
      <c r="P2" s="13" t="e">
        <f ca="1">IF($B2="","",●工事竣工データ入力用!$C$4)</f>
        <v>#N/A</v>
      </c>
      <c r="Q2" s="63" t="e">
        <f ca="1">IF($B2="","",'(編集禁止)○03公設桝'!$Q2)</f>
        <v>#N/A</v>
      </c>
      <c r="R2" s="13" t="e">
        <f ca="1">IF($B2="","",'(編集禁止)○03公設桝'!$AC2)</f>
        <v>#N/A</v>
      </c>
      <c r="S2" s="13" t="e">
        <f ca="1">IF($B2="","",'(編集禁止)○03公設桝'!$AD2)</f>
        <v>#N/A</v>
      </c>
      <c r="T2" s="13" t="e">
        <f ca="1">IF($B2="","",'(編集禁止)○03公設桝'!$AE2)</f>
        <v>#N/A</v>
      </c>
      <c r="U2" s="13" t="e">
        <f ca="1">IF($B2="","",'(編集禁止)○03公設桝'!$AF2)</f>
        <v>#N/A</v>
      </c>
      <c r="V2" s="13" t="e">
        <f ca="1">IF($B2="","","円形")</f>
        <v>#N/A</v>
      </c>
      <c r="W2" s="14" t="e">
        <f ca="1">IF($B2="","",'(編集禁止)○03公設桝'!$AH2)</f>
        <v>#N/A</v>
      </c>
      <c r="X2" s="14" t="e">
        <f ca="1">IF($B2="","",'(編集禁止)○03公設桝'!$AI2)</f>
        <v>#N/A</v>
      </c>
      <c r="Y2" s="71" t="e">
        <f ca="1">IF($B2="","",●工事竣工データ入力用!$AA$3)</f>
        <v>#N/A</v>
      </c>
      <c r="Z2" s="13"/>
      <c r="AA2" s="13"/>
      <c r="AB2" s="13"/>
      <c r="AC2" s="13"/>
      <c r="AD2" s="13"/>
      <c r="AE2" s="13"/>
      <c r="AF2" s="13"/>
      <c r="AG2" s="13"/>
      <c r="AH2" s="13"/>
    </row>
  </sheetData>
  <phoneticPr fontId="11"/>
  <pageMargins left="0.74803149606299213" right="0.74803149606299213" top="0.98425196850393704" bottom="0.98425196850393704" header="0.51181102362204722" footer="0.51181102362204722"/>
  <pageSetup paperSize="8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18"/>
  <sheetViews>
    <sheetView topLeftCell="H4" workbookViewId="0">
      <selection activeCell="W11" sqref="W11"/>
    </sheetView>
  </sheetViews>
  <sheetFormatPr defaultColWidth="9.109375" defaultRowHeight="13.2" x14ac:dyDescent="0.45"/>
  <cols>
    <col min="1" max="1" width="14.88671875" style="26" bestFit="1" customWidth="1"/>
    <col min="2" max="2" width="8.6640625" style="25" bestFit="1" customWidth="1"/>
    <col min="3" max="3" width="16.44140625" style="26" bestFit="1" customWidth="1"/>
    <col min="4" max="4" width="7.88671875" style="26" customWidth="1"/>
    <col min="5" max="5" width="12.5546875" style="26" bestFit="1" customWidth="1"/>
    <col min="6" max="6" width="10.44140625" style="25" bestFit="1" customWidth="1"/>
    <col min="7" max="7" width="33.33203125" style="26" bestFit="1" customWidth="1"/>
    <col min="8" max="8" width="9.109375" style="26"/>
    <col min="9" max="9" width="6.5546875" style="26" customWidth="1"/>
    <col min="10" max="10" width="21.33203125" style="26" bestFit="1" customWidth="1"/>
    <col min="11" max="11" width="8.6640625" style="25" bestFit="1" customWidth="1"/>
    <col min="12" max="12" width="37.88671875" style="26" bestFit="1" customWidth="1"/>
    <col min="13" max="13" width="6.6640625" style="26" customWidth="1"/>
    <col min="14" max="14" width="12.5546875" style="26" bestFit="1" customWidth="1"/>
    <col min="15" max="15" width="5.109375" style="25" bestFit="1" customWidth="1"/>
    <col min="16" max="16" width="33.109375" style="26" bestFit="1" customWidth="1"/>
    <col min="17" max="17" width="6.44140625" style="26" bestFit="1" customWidth="1"/>
    <col min="18" max="18" width="6.88671875" style="26" customWidth="1"/>
    <col min="19" max="19" width="12.5546875" style="26" bestFit="1" customWidth="1"/>
    <col min="20" max="20" width="19.33203125" style="25" bestFit="1" customWidth="1"/>
    <col min="21" max="21" width="19.109375" style="26" bestFit="1" customWidth="1"/>
    <col min="22" max="16384" width="9.109375" style="26"/>
  </cols>
  <sheetData>
    <row r="1" spans="1:21" ht="23.4" x14ac:dyDescent="0.45">
      <c r="A1" s="24" t="s">
        <v>230</v>
      </c>
    </row>
    <row r="3" spans="1:21" x14ac:dyDescent="0.45">
      <c r="A3" s="26" t="s">
        <v>231</v>
      </c>
    </row>
    <row r="4" spans="1:21" x14ac:dyDescent="0.45">
      <c r="A4" s="26" t="s">
        <v>232</v>
      </c>
    </row>
    <row r="6" spans="1:21" x14ac:dyDescent="0.45">
      <c r="A6" s="26" t="s">
        <v>233</v>
      </c>
      <c r="E6" s="26" t="s">
        <v>234</v>
      </c>
      <c r="J6" s="26" t="s">
        <v>235</v>
      </c>
      <c r="N6" s="26" t="s">
        <v>236</v>
      </c>
      <c r="S6" s="26" t="s">
        <v>237</v>
      </c>
    </row>
    <row r="7" spans="1:21" x14ac:dyDescent="0.45">
      <c r="A7" s="27" t="s">
        <v>238</v>
      </c>
      <c r="B7" s="28" t="s">
        <v>239</v>
      </c>
      <c r="C7" s="28" t="s">
        <v>240</v>
      </c>
      <c r="E7" s="29" t="s">
        <v>238</v>
      </c>
      <c r="F7" s="30" t="s">
        <v>239</v>
      </c>
      <c r="G7" s="30" t="s">
        <v>240</v>
      </c>
      <c r="H7" s="30" t="s">
        <v>241</v>
      </c>
      <c r="J7" s="29" t="s">
        <v>238</v>
      </c>
      <c r="K7" s="30" t="s">
        <v>239</v>
      </c>
      <c r="L7" s="30" t="s">
        <v>240</v>
      </c>
      <c r="N7" s="31" t="s">
        <v>238</v>
      </c>
      <c r="O7" s="28" t="s">
        <v>239</v>
      </c>
      <c r="P7" s="29"/>
      <c r="Q7" s="28" t="s">
        <v>242</v>
      </c>
      <c r="S7" s="31" t="s">
        <v>238</v>
      </c>
      <c r="T7" s="28" t="s">
        <v>239</v>
      </c>
      <c r="U7" s="29" t="s">
        <v>240</v>
      </c>
    </row>
    <row r="8" spans="1:21" x14ac:dyDescent="0.45">
      <c r="A8" s="32" t="s">
        <v>243</v>
      </c>
      <c r="B8" s="33" t="s">
        <v>244</v>
      </c>
      <c r="C8" s="34" t="s">
        <v>121</v>
      </c>
      <c r="E8" s="35" t="s">
        <v>245</v>
      </c>
      <c r="F8" s="36" t="s">
        <v>246</v>
      </c>
      <c r="G8" s="34" t="s">
        <v>247</v>
      </c>
      <c r="H8" s="34" t="s">
        <v>247</v>
      </c>
      <c r="J8" s="35" t="s">
        <v>94</v>
      </c>
      <c r="K8" s="33" t="s">
        <v>246</v>
      </c>
      <c r="L8" s="34" t="s">
        <v>247</v>
      </c>
      <c r="N8" s="35" t="s">
        <v>88</v>
      </c>
      <c r="O8" s="36" t="s">
        <v>246</v>
      </c>
      <c r="P8" s="34" t="s">
        <v>247</v>
      </c>
      <c r="Q8" s="34" t="s">
        <v>247</v>
      </c>
      <c r="S8" s="37" t="s">
        <v>248</v>
      </c>
      <c r="T8" s="36" t="s">
        <v>249</v>
      </c>
      <c r="U8" s="34" t="s">
        <v>163</v>
      </c>
    </row>
    <row r="9" spans="1:21" x14ac:dyDescent="0.45">
      <c r="A9" s="38" t="s">
        <v>250</v>
      </c>
      <c r="B9" s="33" t="s">
        <v>251</v>
      </c>
      <c r="C9" s="164" t="s">
        <v>757</v>
      </c>
      <c r="E9" s="39"/>
      <c r="F9" s="36" t="s">
        <v>251</v>
      </c>
      <c r="G9" s="34" t="s">
        <v>65</v>
      </c>
      <c r="H9" s="34" t="s">
        <v>252</v>
      </c>
      <c r="J9" s="39"/>
      <c r="K9" s="33" t="s">
        <v>251</v>
      </c>
      <c r="L9" s="34" t="s">
        <v>122</v>
      </c>
      <c r="N9" s="39"/>
      <c r="O9" s="36" t="s">
        <v>251</v>
      </c>
      <c r="P9" s="34" t="s">
        <v>65</v>
      </c>
      <c r="Q9" s="34" t="s">
        <v>252</v>
      </c>
      <c r="S9" s="39"/>
      <c r="T9" s="36" t="s">
        <v>253</v>
      </c>
      <c r="U9" s="34" t="s">
        <v>164</v>
      </c>
    </row>
    <row r="10" spans="1:21" x14ac:dyDescent="0.45">
      <c r="A10" s="40"/>
      <c r="B10" s="33" t="s">
        <v>254</v>
      </c>
      <c r="C10" s="165" t="s">
        <v>259</v>
      </c>
      <c r="E10" s="39"/>
      <c r="F10" s="36" t="s">
        <v>255</v>
      </c>
      <c r="G10" s="34" t="s">
        <v>256</v>
      </c>
      <c r="H10" s="34" t="s">
        <v>257</v>
      </c>
      <c r="J10" s="39"/>
      <c r="K10" s="33" t="s">
        <v>255</v>
      </c>
      <c r="L10" s="34" t="s">
        <v>124</v>
      </c>
      <c r="N10" s="39"/>
      <c r="O10" s="36" t="s">
        <v>255</v>
      </c>
      <c r="P10" s="34" t="s">
        <v>256</v>
      </c>
      <c r="Q10" s="34" t="s">
        <v>257</v>
      </c>
      <c r="S10" s="39"/>
      <c r="T10" s="36" t="s">
        <v>258</v>
      </c>
      <c r="U10" s="202" t="s">
        <v>1109</v>
      </c>
    </row>
    <row r="11" spans="1:21" x14ac:dyDescent="0.45">
      <c r="A11" s="41"/>
      <c r="B11" s="42"/>
      <c r="C11" s="165"/>
      <c r="E11" s="39"/>
      <c r="F11" s="36" t="s">
        <v>260</v>
      </c>
      <c r="G11" s="34" t="s">
        <v>261</v>
      </c>
      <c r="H11" s="34" t="s">
        <v>262</v>
      </c>
      <c r="J11" s="39"/>
      <c r="K11" s="42">
        <v>3</v>
      </c>
      <c r="L11" s="43" t="s">
        <v>263</v>
      </c>
      <c r="N11" s="39"/>
      <c r="O11" s="36" t="s">
        <v>260</v>
      </c>
      <c r="P11" s="34" t="s">
        <v>261</v>
      </c>
      <c r="Q11" s="34" t="s">
        <v>262</v>
      </c>
      <c r="S11" s="39"/>
      <c r="T11" s="44">
        <v>130</v>
      </c>
      <c r="U11" s="45" t="s">
        <v>165</v>
      </c>
    </row>
    <row r="12" spans="1:21" x14ac:dyDescent="0.45">
      <c r="A12" s="38" t="s">
        <v>7</v>
      </c>
      <c r="B12" s="33" t="s">
        <v>251</v>
      </c>
      <c r="C12" s="34" t="s">
        <v>61</v>
      </c>
      <c r="E12" s="39"/>
      <c r="F12" s="36" t="s">
        <v>264</v>
      </c>
      <c r="G12" s="34" t="s">
        <v>265</v>
      </c>
      <c r="H12" s="34" t="s">
        <v>266</v>
      </c>
      <c r="J12" s="39"/>
      <c r="K12" s="42">
        <v>4</v>
      </c>
      <c r="L12" s="43" t="s">
        <v>267</v>
      </c>
      <c r="N12" s="39"/>
      <c r="O12" s="36" t="s">
        <v>264</v>
      </c>
      <c r="P12" s="34" t="s">
        <v>265</v>
      </c>
      <c r="Q12" s="34" t="s">
        <v>266</v>
      </c>
      <c r="S12" s="39"/>
      <c r="T12" s="36" t="s">
        <v>268</v>
      </c>
      <c r="U12" s="34" t="s">
        <v>166</v>
      </c>
    </row>
    <row r="13" spans="1:21" x14ac:dyDescent="0.45">
      <c r="A13" s="40"/>
      <c r="B13" s="33" t="s">
        <v>255</v>
      </c>
      <c r="C13" s="34" t="s">
        <v>195</v>
      </c>
      <c r="E13" s="39"/>
      <c r="F13" s="36" t="s">
        <v>269</v>
      </c>
      <c r="G13" s="34" t="s">
        <v>66</v>
      </c>
      <c r="H13" s="34" t="s">
        <v>270</v>
      </c>
      <c r="J13" s="39"/>
      <c r="K13" s="42">
        <v>5</v>
      </c>
      <c r="L13" s="43" t="s">
        <v>271</v>
      </c>
      <c r="N13" s="39"/>
      <c r="O13" s="36" t="s">
        <v>269</v>
      </c>
      <c r="P13" s="34" t="s">
        <v>66</v>
      </c>
      <c r="Q13" s="34" t="s">
        <v>270</v>
      </c>
      <c r="S13" s="39"/>
      <c r="T13" s="36" t="s">
        <v>272</v>
      </c>
      <c r="U13" s="34" t="s">
        <v>167</v>
      </c>
    </row>
    <row r="14" spans="1:21" x14ac:dyDescent="0.45">
      <c r="A14" s="40"/>
      <c r="B14" s="33" t="s">
        <v>260</v>
      </c>
      <c r="C14" s="34" t="s">
        <v>273</v>
      </c>
      <c r="E14" s="39"/>
      <c r="F14" s="36" t="s">
        <v>274</v>
      </c>
      <c r="G14" s="34" t="s">
        <v>67</v>
      </c>
      <c r="H14" s="34" t="s">
        <v>275</v>
      </c>
      <c r="J14" s="39"/>
      <c r="K14" s="42">
        <v>6</v>
      </c>
      <c r="L14" s="43" t="s">
        <v>276</v>
      </c>
      <c r="N14" s="39"/>
      <c r="O14" s="36" t="s">
        <v>274</v>
      </c>
      <c r="P14" s="34" t="s">
        <v>67</v>
      </c>
      <c r="Q14" s="34" t="s">
        <v>275</v>
      </c>
      <c r="S14" s="39"/>
      <c r="T14" s="36" t="s">
        <v>277</v>
      </c>
      <c r="U14" s="34" t="s">
        <v>168</v>
      </c>
    </row>
    <row r="15" spans="1:21" x14ac:dyDescent="0.45">
      <c r="A15" s="41"/>
      <c r="B15" s="33" t="s">
        <v>246</v>
      </c>
      <c r="C15" s="34" t="s">
        <v>71</v>
      </c>
      <c r="E15" s="39"/>
      <c r="F15" s="42">
        <v>7</v>
      </c>
      <c r="G15" s="43" t="s">
        <v>278</v>
      </c>
      <c r="H15" s="43" t="s">
        <v>279</v>
      </c>
      <c r="J15" s="39"/>
      <c r="K15" s="33" t="s">
        <v>280</v>
      </c>
      <c r="L15" s="34" t="s">
        <v>71</v>
      </c>
      <c r="N15" s="39"/>
      <c r="O15" s="42">
        <v>7</v>
      </c>
      <c r="P15" s="43" t="s">
        <v>278</v>
      </c>
      <c r="Q15" s="43" t="s">
        <v>279</v>
      </c>
      <c r="S15" s="39"/>
      <c r="T15" s="36" t="s">
        <v>281</v>
      </c>
      <c r="U15" s="34" t="s">
        <v>169</v>
      </c>
    </row>
    <row r="16" spans="1:21" x14ac:dyDescent="0.45">
      <c r="A16" s="38" t="s">
        <v>282</v>
      </c>
      <c r="B16" s="33" t="s">
        <v>283</v>
      </c>
      <c r="C16" s="34" t="s">
        <v>62</v>
      </c>
      <c r="E16" s="39"/>
      <c r="F16" s="42">
        <v>8</v>
      </c>
      <c r="G16" s="43" t="s">
        <v>284</v>
      </c>
      <c r="H16" s="43" t="s">
        <v>285</v>
      </c>
      <c r="J16" s="35" t="s">
        <v>98</v>
      </c>
      <c r="K16" s="36" t="s">
        <v>244</v>
      </c>
      <c r="L16" s="34" t="s">
        <v>123</v>
      </c>
      <c r="M16" s="61">
        <v>750</v>
      </c>
      <c r="N16" s="39"/>
      <c r="O16" s="42">
        <v>8</v>
      </c>
      <c r="P16" s="43" t="s">
        <v>284</v>
      </c>
      <c r="Q16" s="43" t="s">
        <v>286</v>
      </c>
      <c r="S16" s="39"/>
      <c r="T16" s="36" t="s">
        <v>287</v>
      </c>
      <c r="U16" s="34" t="s">
        <v>170</v>
      </c>
    </row>
    <row r="17" spans="1:21" x14ac:dyDescent="0.45">
      <c r="A17" s="40"/>
      <c r="B17" s="33" t="s">
        <v>288</v>
      </c>
      <c r="C17" s="34" t="s">
        <v>293</v>
      </c>
      <c r="E17" s="39"/>
      <c r="F17" s="42">
        <v>9</v>
      </c>
      <c r="G17" s="43" t="s">
        <v>289</v>
      </c>
      <c r="H17" s="43" t="s">
        <v>290</v>
      </c>
      <c r="J17" s="39"/>
      <c r="K17" s="36" t="s">
        <v>291</v>
      </c>
      <c r="L17" s="34" t="s">
        <v>125</v>
      </c>
      <c r="M17" s="61">
        <v>900</v>
      </c>
      <c r="N17" s="39"/>
      <c r="O17" s="42">
        <v>9</v>
      </c>
      <c r="P17" s="43" t="s">
        <v>289</v>
      </c>
      <c r="Q17" s="43" t="s">
        <v>290</v>
      </c>
      <c r="S17" s="39"/>
      <c r="T17" s="36" t="s">
        <v>292</v>
      </c>
      <c r="U17" s="34" t="s">
        <v>171</v>
      </c>
    </row>
    <row r="18" spans="1:21" x14ac:dyDescent="0.45">
      <c r="A18" s="40"/>
      <c r="B18" s="33"/>
      <c r="C18" s="34"/>
      <c r="E18" s="39"/>
      <c r="F18" s="36" t="s">
        <v>244</v>
      </c>
      <c r="G18" s="34" t="s">
        <v>68</v>
      </c>
      <c r="H18" s="34" t="s">
        <v>294</v>
      </c>
      <c r="J18" s="39"/>
      <c r="K18" s="36" t="s">
        <v>295</v>
      </c>
      <c r="L18" s="34" t="s">
        <v>127</v>
      </c>
      <c r="M18" s="61">
        <v>1200</v>
      </c>
      <c r="N18" s="39"/>
      <c r="O18" s="36" t="s">
        <v>244</v>
      </c>
      <c r="P18" s="34" t="s">
        <v>68</v>
      </c>
      <c r="Q18" s="34" t="s">
        <v>294</v>
      </c>
      <c r="S18" s="39"/>
      <c r="T18" s="36" t="s">
        <v>296</v>
      </c>
      <c r="U18" s="34" t="s">
        <v>172</v>
      </c>
    </row>
    <row r="19" spans="1:21" x14ac:dyDescent="0.45">
      <c r="A19" s="40"/>
      <c r="B19" s="33" t="s">
        <v>297</v>
      </c>
      <c r="C19" s="62" t="s">
        <v>536</v>
      </c>
      <c r="E19" s="39"/>
      <c r="F19" s="36" t="s">
        <v>291</v>
      </c>
      <c r="G19" s="34" t="s">
        <v>298</v>
      </c>
      <c r="H19" s="34" t="s">
        <v>299</v>
      </c>
      <c r="J19" s="39"/>
      <c r="K19" s="36" t="s">
        <v>300</v>
      </c>
      <c r="L19" s="34" t="s">
        <v>128</v>
      </c>
      <c r="M19" s="61">
        <v>1500</v>
      </c>
      <c r="N19" s="39"/>
      <c r="O19" s="36" t="s">
        <v>291</v>
      </c>
      <c r="P19" s="34" t="s">
        <v>298</v>
      </c>
      <c r="Q19" s="34" t="s">
        <v>299</v>
      </c>
      <c r="S19" s="39"/>
      <c r="T19" s="36" t="s">
        <v>301</v>
      </c>
      <c r="U19" s="34" t="s">
        <v>173</v>
      </c>
    </row>
    <row r="20" spans="1:21" x14ac:dyDescent="0.45">
      <c r="A20" s="41"/>
      <c r="B20" s="33" t="s">
        <v>302</v>
      </c>
      <c r="C20" s="141" t="s">
        <v>707</v>
      </c>
      <c r="D20" s="140" t="s">
        <v>710</v>
      </c>
      <c r="E20" s="39"/>
      <c r="F20" s="36" t="s">
        <v>295</v>
      </c>
      <c r="G20" s="34" t="s">
        <v>69</v>
      </c>
      <c r="H20" s="34" t="s">
        <v>303</v>
      </c>
      <c r="J20" s="39"/>
      <c r="K20" s="36" t="s">
        <v>304</v>
      </c>
      <c r="L20" s="34" t="s">
        <v>130</v>
      </c>
      <c r="M20" s="61">
        <v>1800</v>
      </c>
      <c r="N20" s="39"/>
      <c r="O20" s="36" t="s">
        <v>295</v>
      </c>
      <c r="P20" s="34" t="s">
        <v>69</v>
      </c>
      <c r="Q20" s="34" t="s">
        <v>303</v>
      </c>
      <c r="S20" s="39"/>
      <c r="T20" s="36" t="s">
        <v>305</v>
      </c>
      <c r="U20" s="34" t="s">
        <v>174</v>
      </c>
    </row>
    <row r="21" spans="1:21" x14ac:dyDescent="0.45">
      <c r="A21" s="38" t="s">
        <v>306</v>
      </c>
      <c r="B21" s="33" t="s">
        <v>307</v>
      </c>
      <c r="C21" s="34" t="s">
        <v>537</v>
      </c>
      <c r="E21" s="39"/>
      <c r="F21" s="36" t="s">
        <v>300</v>
      </c>
      <c r="G21" s="34" t="s">
        <v>308</v>
      </c>
      <c r="H21" s="34" t="s">
        <v>247</v>
      </c>
      <c r="J21" s="39"/>
      <c r="K21" s="139" t="s">
        <v>705</v>
      </c>
      <c r="L21" s="48" t="s">
        <v>706</v>
      </c>
      <c r="M21" s="61">
        <v>2200</v>
      </c>
      <c r="N21" s="39"/>
      <c r="O21" s="36" t="s">
        <v>300</v>
      </c>
      <c r="P21" s="34" t="s">
        <v>308</v>
      </c>
      <c r="Q21" s="34" t="s">
        <v>247</v>
      </c>
      <c r="S21" s="39"/>
      <c r="T21" s="36" t="s">
        <v>310</v>
      </c>
      <c r="U21" s="34" t="s">
        <v>175</v>
      </c>
    </row>
    <row r="22" spans="1:21" x14ac:dyDescent="0.45">
      <c r="A22" s="40"/>
      <c r="B22" s="33" t="s">
        <v>311</v>
      </c>
      <c r="C22" s="34" t="s">
        <v>538</v>
      </c>
      <c r="E22" s="39"/>
      <c r="F22" s="36" t="s">
        <v>304</v>
      </c>
      <c r="G22" s="34" t="s">
        <v>70</v>
      </c>
      <c r="H22" s="34" t="s">
        <v>312</v>
      </c>
      <c r="J22" s="39"/>
      <c r="K22" s="36" t="s">
        <v>309</v>
      </c>
      <c r="L22" s="34" t="s">
        <v>131</v>
      </c>
      <c r="M22" s="61">
        <v>600</v>
      </c>
      <c r="N22" s="39"/>
      <c r="O22" s="36" t="s">
        <v>304</v>
      </c>
      <c r="P22" s="34" t="s">
        <v>70</v>
      </c>
      <c r="Q22" s="34" t="s">
        <v>312</v>
      </c>
      <c r="S22" s="39"/>
      <c r="T22" s="36" t="s">
        <v>314</v>
      </c>
      <c r="U22" s="34" t="s">
        <v>176</v>
      </c>
    </row>
    <row r="23" spans="1:21" x14ac:dyDescent="0.45">
      <c r="A23" s="40"/>
      <c r="B23" s="33" t="s">
        <v>315</v>
      </c>
      <c r="C23" s="34" t="s">
        <v>188</v>
      </c>
      <c r="E23" s="39"/>
      <c r="F23" s="42">
        <v>15</v>
      </c>
      <c r="G23" s="46" t="s">
        <v>316</v>
      </c>
      <c r="H23" s="46" t="s">
        <v>317</v>
      </c>
      <c r="J23" s="39"/>
      <c r="K23" s="36" t="s">
        <v>313</v>
      </c>
      <c r="L23" s="34" t="s">
        <v>132</v>
      </c>
      <c r="M23" s="61">
        <v>600</v>
      </c>
      <c r="N23" s="39"/>
      <c r="O23" s="42">
        <v>15</v>
      </c>
      <c r="P23" s="46" t="s">
        <v>316</v>
      </c>
      <c r="Q23" s="46" t="s">
        <v>317</v>
      </c>
      <c r="S23" s="39"/>
      <c r="T23" s="36" t="s">
        <v>319</v>
      </c>
      <c r="U23" s="34" t="s">
        <v>177</v>
      </c>
    </row>
    <row r="24" spans="1:21" x14ac:dyDescent="0.45">
      <c r="A24" s="40"/>
      <c r="B24" s="33" t="s">
        <v>320</v>
      </c>
      <c r="C24" s="34" t="s">
        <v>539</v>
      </c>
      <c r="E24" s="39"/>
      <c r="F24" s="42">
        <v>16</v>
      </c>
      <c r="G24" s="46" t="s">
        <v>321</v>
      </c>
      <c r="H24" s="46" t="s">
        <v>322</v>
      </c>
      <c r="J24" s="39"/>
      <c r="K24" s="36" t="s">
        <v>318</v>
      </c>
      <c r="L24" s="34" t="s">
        <v>133</v>
      </c>
      <c r="M24" s="61">
        <v>900</v>
      </c>
      <c r="N24" s="39"/>
      <c r="O24" s="42">
        <v>16</v>
      </c>
      <c r="P24" s="46" t="s">
        <v>321</v>
      </c>
      <c r="Q24" s="46" t="s">
        <v>325</v>
      </c>
      <c r="S24" s="39"/>
      <c r="T24" s="36" t="s">
        <v>326</v>
      </c>
      <c r="U24" s="34" t="s">
        <v>178</v>
      </c>
    </row>
    <row r="25" spans="1:21" x14ac:dyDescent="0.45">
      <c r="A25" s="40"/>
      <c r="B25" s="33" t="s">
        <v>327</v>
      </c>
      <c r="C25" s="34" t="s">
        <v>540</v>
      </c>
      <c r="E25" s="39"/>
      <c r="F25" s="42">
        <v>17</v>
      </c>
      <c r="G25" s="46" t="s">
        <v>328</v>
      </c>
      <c r="H25" s="46" t="s">
        <v>329</v>
      </c>
      <c r="J25" s="39"/>
      <c r="K25" s="36" t="s">
        <v>323</v>
      </c>
      <c r="L25" s="34" t="s">
        <v>324</v>
      </c>
      <c r="M25" s="61">
        <v>900</v>
      </c>
      <c r="N25" s="39"/>
      <c r="O25" s="42">
        <v>17</v>
      </c>
      <c r="P25" s="46" t="s">
        <v>328</v>
      </c>
      <c r="Q25" s="46" t="s">
        <v>329</v>
      </c>
      <c r="S25" s="39"/>
      <c r="T25" s="36" t="s">
        <v>332</v>
      </c>
      <c r="U25" s="34" t="s">
        <v>179</v>
      </c>
    </row>
    <row r="26" spans="1:21" x14ac:dyDescent="0.45">
      <c r="A26" s="40"/>
      <c r="B26" s="33" t="s">
        <v>333</v>
      </c>
      <c r="C26" s="34" t="s">
        <v>541</v>
      </c>
      <c r="E26" s="47"/>
      <c r="F26" s="33" t="s">
        <v>280</v>
      </c>
      <c r="G26" s="34" t="s">
        <v>71</v>
      </c>
      <c r="H26" s="34" t="s">
        <v>71</v>
      </c>
      <c r="J26" s="39"/>
      <c r="K26" s="36" t="s">
        <v>330</v>
      </c>
      <c r="L26" s="34" t="s">
        <v>331</v>
      </c>
      <c r="M26" s="61">
        <v>1000</v>
      </c>
      <c r="N26" s="47"/>
      <c r="O26" s="33" t="s">
        <v>280</v>
      </c>
      <c r="P26" s="34" t="s">
        <v>71</v>
      </c>
      <c r="Q26" s="34" t="s">
        <v>71</v>
      </c>
      <c r="S26" s="39"/>
      <c r="T26" s="36" t="s">
        <v>336</v>
      </c>
      <c r="U26" s="34" t="s">
        <v>180</v>
      </c>
    </row>
    <row r="27" spans="1:21" x14ac:dyDescent="0.45">
      <c r="A27" s="40"/>
      <c r="B27" s="33" t="s">
        <v>337</v>
      </c>
      <c r="C27" s="34" t="s">
        <v>542</v>
      </c>
      <c r="E27" s="35" t="s">
        <v>338</v>
      </c>
      <c r="F27" s="33" t="s">
        <v>246</v>
      </c>
      <c r="G27" s="34" t="s">
        <v>247</v>
      </c>
      <c r="H27" s="43"/>
      <c r="J27" s="39"/>
      <c r="K27" s="36" t="s">
        <v>334</v>
      </c>
      <c r="L27" s="34" t="s">
        <v>335</v>
      </c>
      <c r="M27" s="61">
        <v>1200</v>
      </c>
      <c r="N27" s="68" t="s">
        <v>614</v>
      </c>
      <c r="O27" s="42">
        <v>1</v>
      </c>
      <c r="P27" s="69" t="s">
        <v>162</v>
      </c>
      <c r="Q27" s="43"/>
      <c r="S27" s="39"/>
      <c r="T27" s="36" t="s">
        <v>340</v>
      </c>
      <c r="U27" s="34" t="s">
        <v>181</v>
      </c>
    </row>
    <row r="28" spans="1:21" x14ac:dyDescent="0.45">
      <c r="A28" s="40"/>
      <c r="B28" s="33" t="s">
        <v>341</v>
      </c>
      <c r="C28" s="34" t="s">
        <v>543</v>
      </c>
      <c r="E28" s="39"/>
      <c r="F28" s="33" t="s">
        <v>251</v>
      </c>
      <c r="G28" s="34" t="s">
        <v>63</v>
      </c>
      <c r="H28" s="43"/>
      <c r="J28" s="39"/>
      <c r="K28" s="36" t="s">
        <v>339</v>
      </c>
      <c r="L28" s="34" t="s">
        <v>134</v>
      </c>
      <c r="M28" s="61" t="s">
        <v>571</v>
      </c>
      <c r="N28" s="39"/>
      <c r="O28" s="42">
        <v>2</v>
      </c>
      <c r="P28" s="69" t="s">
        <v>620</v>
      </c>
      <c r="Q28" s="43"/>
      <c r="S28" s="39"/>
      <c r="T28" s="36" t="s">
        <v>343</v>
      </c>
      <c r="U28" s="34" t="s">
        <v>182</v>
      </c>
    </row>
    <row r="29" spans="1:21" x14ac:dyDescent="0.45">
      <c r="A29" s="40"/>
      <c r="B29" s="33" t="s">
        <v>344</v>
      </c>
      <c r="C29" s="34" t="s">
        <v>544</v>
      </c>
      <c r="E29" s="39"/>
      <c r="F29" s="33" t="s">
        <v>255</v>
      </c>
      <c r="G29" s="34" t="s">
        <v>72</v>
      </c>
      <c r="H29" s="43"/>
      <c r="J29" s="39"/>
      <c r="K29" s="36" t="s">
        <v>342</v>
      </c>
      <c r="L29" s="34" t="s">
        <v>135</v>
      </c>
      <c r="M29" s="61">
        <v>200</v>
      </c>
      <c r="N29" s="39"/>
      <c r="O29" s="42">
        <v>3</v>
      </c>
      <c r="P29" s="69" t="s">
        <v>615</v>
      </c>
      <c r="Q29" s="43"/>
      <c r="S29" s="39"/>
      <c r="T29" s="36" t="s">
        <v>346</v>
      </c>
      <c r="U29" s="34" t="s">
        <v>129</v>
      </c>
    </row>
    <row r="30" spans="1:21" x14ac:dyDescent="0.45">
      <c r="A30" s="40"/>
      <c r="B30" s="33" t="s">
        <v>347</v>
      </c>
      <c r="C30" s="34" t="s">
        <v>545</v>
      </c>
      <c r="E30" s="39"/>
      <c r="F30" s="33" t="s">
        <v>260</v>
      </c>
      <c r="G30" s="34" t="s">
        <v>73</v>
      </c>
      <c r="H30" s="43"/>
      <c r="J30" s="39"/>
      <c r="K30" s="36" t="s">
        <v>345</v>
      </c>
      <c r="L30" s="34" t="s">
        <v>136</v>
      </c>
      <c r="M30" s="61">
        <v>300</v>
      </c>
      <c r="N30" s="39"/>
      <c r="O30" s="42">
        <v>4</v>
      </c>
      <c r="P30" s="69" t="s">
        <v>619</v>
      </c>
      <c r="Q30" s="43"/>
      <c r="S30" s="39"/>
      <c r="T30" s="36" t="s">
        <v>349</v>
      </c>
      <c r="U30" s="34" t="s">
        <v>183</v>
      </c>
    </row>
    <row r="31" spans="1:21" x14ac:dyDescent="0.45">
      <c r="A31" s="40"/>
      <c r="B31" s="33" t="s">
        <v>350</v>
      </c>
      <c r="C31" s="34" t="s">
        <v>546</v>
      </c>
      <c r="E31" s="39"/>
      <c r="F31" s="33" t="s">
        <v>264</v>
      </c>
      <c r="G31" s="34" t="s">
        <v>74</v>
      </c>
      <c r="H31" s="43"/>
      <c r="J31" s="39"/>
      <c r="K31" s="36" t="s">
        <v>348</v>
      </c>
      <c r="L31" s="34" t="s">
        <v>137</v>
      </c>
      <c r="M31" s="61">
        <v>300</v>
      </c>
      <c r="N31" s="39"/>
      <c r="O31" s="42">
        <v>5</v>
      </c>
      <c r="P31" s="69" t="s">
        <v>571</v>
      </c>
      <c r="Q31" s="43"/>
      <c r="S31" s="47"/>
      <c r="T31" s="36" t="s">
        <v>352</v>
      </c>
      <c r="U31" s="34" t="s">
        <v>71</v>
      </c>
    </row>
    <row r="32" spans="1:21" x14ac:dyDescent="0.45">
      <c r="A32" s="40"/>
      <c r="B32" s="33" t="s">
        <v>353</v>
      </c>
      <c r="C32" s="34" t="s">
        <v>547</v>
      </c>
      <c r="E32" s="39"/>
      <c r="F32" s="42">
        <v>5</v>
      </c>
      <c r="G32" s="43" t="s">
        <v>354</v>
      </c>
      <c r="H32" s="43"/>
      <c r="J32" s="39"/>
      <c r="K32" s="36" t="s">
        <v>351</v>
      </c>
      <c r="L32" s="34" t="s">
        <v>138</v>
      </c>
      <c r="M32" s="61">
        <v>300</v>
      </c>
      <c r="N32" s="47"/>
      <c r="O32" s="42">
        <v>99</v>
      </c>
      <c r="P32" s="69" t="s">
        <v>621</v>
      </c>
      <c r="Q32" s="43"/>
      <c r="S32" s="37" t="s">
        <v>356</v>
      </c>
      <c r="T32" s="36" t="s">
        <v>357</v>
      </c>
      <c r="U32" s="34" t="s">
        <v>358</v>
      </c>
    </row>
    <row r="33" spans="1:21" x14ac:dyDescent="0.45">
      <c r="A33" s="40"/>
      <c r="B33" s="33" t="s">
        <v>359</v>
      </c>
      <c r="C33" s="34" t="s">
        <v>548</v>
      </c>
      <c r="E33" s="39"/>
      <c r="F33" s="42">
        <v>6</v>
      </c>
      <c r="G33" s="43" t="s">
        <v>360</v>
      </c>
      <c r="H33" s="43"/>
      <c r="J33" s="39"/>
      <c r="K33" s="36" t="s">
        <v>355</v>
      </c>
      <c r="L33" s="34" t="s">
        <v>139</v>
      </c>
      <c r="M33" s="61">
        <v>400</v>
      </c>
      <c r="S33" s="39"/>
      <c r="T33" s="36" t="s">
        <v>362</v>
      </c>
      <c r="U33" s="34" t="s">
        <v>363</v>
      </c>
    </row>
    <row r="34" spans="1:21" x14ac:dyDescent="0.45">
      <c r="A34" s="40"/>
      <c r="B34" s="33" t="s">
        <v>364</v>
      </c>
      <c r="C34" s="34" t="s">
        <v>549</v>
      </c>
      <c r="E34" s="39"/>
      <c r="F34" s="42">
        <v>7</v>
      </c>
      <c r="G34" s="43" t="s">
        <v>365</v>
      </c>
      <c r="H34" s="43"/>
      <c r="J34" s="39"/>
      <c r="K34" s="36" t="s">
        <v>361</v>
      </c>
      <c r="L34" s="34" t="s">
        <v>140</v>
      </c>
      <c r="M34" s="61">
        <v>500</v>
      </c>
      <c r="S34" s="39"/>
      <c r="T34" s="36" t="s">
        <v>367</v>
      </c>
      <c r="U34" s="34" t="s">
        <v>368</v>
      </c>
    </row>
    <row r="35" spans="1:21" x14ac:dyDescent="0.45">
      <c r="A35" s="39"/>
      <c r="B35" s="33" t="s">
        <v>369</v>
      </c>
      <c r="C35" s="34" t="s">
        <v>370</v>
      </c>
      <c r="E35" s="39"/>
      <c r="F35" s="42">
        <v>8</v>
      </c>
      <c r="G35" s="43" t="s">
        <v>371</v>
      </c>
      <c r="H35" s="43"/>
      <c r="J35" s="39"/>
      <c r="K35" s="36" t="s">
        <v>366</v>
      </c>
      <c r="L35" s="34" t="s">
        <v>141</v>
      </c>
      <c r="M35" s="61">
        <v>600</v>
      </c>
      <c r="S35" s="39"/>
      <c r="T35" s="36" t="s">
        <v>373</v>
      </c>
      <c r="U35" s="34" t="s">
        <v>374</v>
      </c>
    </row>
    <row r="36" spans="1:21" x14ac:dyDescent="0.45">
      <c r="A36" s="39"/>
      <c r="B36" s="33" t="s">
        <v>375</v>
      </c>
      <c r="C36" s="34" t="s">
        <v>550</v>
      </c>
      <c r="E36" s="39"/>
      <c r="F36" s="33" t="s">
        <v>376</v>
      </c>
      <c r="G36" s="34" t="s">
        <v>75</v>
      </c>
      <c r="H36" s="43"/>
      <c r="J36" s="39"/>
      <c r="K36" s="36" t="s">
        <v>372</v>
      </c>
      <c r="L36" s="34" t="s">
        <v>142</v>
      </c>
      <c r="M36" s="61">
        <v>500</v>
      </c>
      <c r="S36" s="39"/>
      <c r="T36" s="36" t="s">
        <v>378</v>
      </c>
      <c r="U36" s="34" t="s">
        <v>379</v>
      </c>
    </row>
    <row r="37" spans="1:21" x14ac:dyDescent="0.45">
      <c r="A37" s="39"/>
      <c r="B37" s="33" t="s">
        <v>380</v>
      </c>
      <c r="C37" s="34" t="s">
        <v>551</v>
      </c>
      <c r="E37" s="39"/>
      <c r="F37" s="42">
        <v>10</v>
      </c>
      <c r="G37" s="34" t="s">
        <v>381</v>
      </c>
      <c r="H37" s="43"/>
      <c r="J37" s="39"/>
      <c r="K37" s="36" t="s">
        <v>377</v>
      </c>
      <c r="L37" s="34" t="s">
        <v>143</v>
      </c>
      <c r="M37" s="61">
        <v>600</v>
      </c>
      <c r="S37" s="39"/>
      <c r="T37" s="44">
        <v>50</v>
      </c>
      <c r="U37" s="199" t="s">
        <v>1102</v>
      </c>
    </row>
    <row r="38" spans="1:21" x14ac:dyDescent="0.45">
      <c r="A38" s="40"/>
      <c r="B38" s="33" t="s">
        <v>384</v>
      </c>
      <c r="C38" s="34" t="s">
        <v>552</v>
      </c>
      <c r="E38" s="39"/>
      <c r="F38" s="33" t="s">
        <v>291</v>
      </c>
      <c r="G38" s="34" t="s">
        <v>76</v>
      </c>
      <c r="H38" s="43"/>
      <c r="J38" s="39"/>
      <c r="K38" s="36" t="s">
        <v>382</v>
      </c>
      <c r="L38" s="34" t="s">
        <v>144</v>
      </c>
      <c r="M38" s="64" t="s">
        <v>587</v>
      </c>
      <c r="S38" s="47"/>
      <c r="T38" s="44">
        <v>99</v>
      </c>
      <c r="U38" s="45" t="s">
        <v>383</v>
      </c>
    </row>
    <row r="39" spans="1:21" x14ac:dyDescent="0.45">
      <c r="A39" s="40"/>
      <c r="B39" s="33" t="s">
        <v>387</v>
      </c>
      <c r="C39" s="34" t="s">
        <v>388</v>
      </c>
      <c r="E39" s="39"/>
      <c r="F39" s="33" t="s">
        <v>295</v>
      </c>
      <c r="G39" s="34" t="s">
        <v>77</v>
      </c>
      <c r="H39" s="43"/>
      <c r="J39" s="39"/>
      <c r="K39" s="36" t="s">
        <v>385</v>
      </c>
      <c r="L39" s="34" t="s">
        <v>386</v>
      </c>
      <c r="M39" s="65" t="s">
        <v>592</v>
      </c>
    </row>
    <row r="40" spans="1:21" x14ac:dyDescent="0.45">
      <c r="A40" s="40"/>
      <c r="B40" s="33" t="s">
        <v>390</v>
      </c>
      <c r="C40" s="34" t="s">
        <v>391</v>
      </c>
      <c r="E40" s="47"/>
      <c r="F40" s="33" t="s">
        <v>280</v>
      </c>
      <c r="G40" s="34" t="s">
        <v>71</v>
      </c>
      <c r="H40" s="43"/>
      <c r="J40" s="39"/>
      <c r="K40" s="36" t="s">
        <v>389</v>
      </c>
      <c r="L40" s="34" t="s">
        <v>145</v>
      </c>
      <c r="M40" s="65" t="s">
        <v>588</v>
      </c>
    </row>
    <row r="41" spans="1:21" x14ac:dyDescent="0.45">
      <c r="A41" s="40"/>
      <c r="B41" s="33" t="s">
        <v>393</v>
      </c>
      <c r="C41" s="34" t="s">
        <v>394</v>
      </c>
      <c r="E41" s="38" t="s">
        <v>36</v>
      </c>
      <c r="F41" s="33" t="s">
        <v>246</v>
      </c>
      <c r="G41" s="34" t="s">
        <v>247</v>
      </c>
      <c r="H41" s="43"/>
      <c r="J41" s="39"/>
      <c r="K41" s="36" t="s">
        <v>392</v>
      </c>
      <c r="L41" s="34" t="s">
        <v>146</v>
      </c>
      <c r="M41" s="65" t="s">
        <v>588</v>
      </c>
    </row>
    <row r="42" spans="1:21" x14ac:dyDescent="0.45">
      <c r="A42" s="40"/>
      <c r="B42" s="33" t="s">
        <v>396</v>
      </c>
      <c r="C42" s="34" t="s">
        <v>397</v>
      </c>
      <c r="E42" s="40"/>
      <c r="F42" s="33" t="s">
        <v>251</v>
      </c>
      <c r="G42" s="34" t="s">
        <v>64</v>
      </c>
      <c r="H42" s="43"/>
      <c r="J42" s="39"/>
      <c r="K42" s="36" t="s">
        <v>395</v>
      </c>
      <c r="L42" s="34" t="s">
        <v>129</v>
      </c>
      <c r="M42" s="65" t="s">
        <v>588</v>
      </c>
    </row>
    <row r="43" spans="1:21" x14ac:dyDescent="0.45">
      <c r="A43" s="40"/>
      <c r="B43" s="33" t="s">
        <v>399</v>
      </c>
      <c r="C43" s="34" t="s">
        <v>400</v>
      </c>
      <c r="E43" s="40"/>
      <c r="F43" s="33" t="s">
        <v>255</v>
      </c>
      <c r="G43" s="34" t="s">
        <v>78</v>
      </c>
      <c r="H43" s="43"/>
      <c r="J43" s="39"/>
      <c r="K43" s="36" t="s">
        <v>398</v>
      </c>
      <c r="L43" s="34" t="s">
        <v>147</v>
      </c>
      <c r="M43" s="65" t="s">
        <v>588</v>
      </c>
    </row>
    <row r="44" spans="1:21" x14ac:dyDescent="0.45">
      <c r="A44" s="40"/>
      <c r="B44" s="33" t="s">
        <v>402</v>
      </c>
      <c r="C44" s="34" t="s">
        <v>403</v>
      </c>
      <c r="E44" s="41"/>
      <c r="F44" s="33" t="s">
        <v>280</v>
      </c>
      <c r="G44" s="34" t="s">
        <v>71</v>
      </c>
      <c r="H44" s="43"/>
      <c r="J44" s="39"/>
      <c r="K44" s="36" t="s">
        <v>401</v>
      </c>
      <c r="L44" s="34" t="s">
        <v>126</v>
      </c>
      <c r="M44" s="65" t="s">
        <v>589</v>
      </c>
    </row>
    <row r="45" spans="1:21" x14ac:dyDescent="0.45">
      <c r="A45" s="40"/>
      <c r="B45" s="33" t="s">
        <v>404</v>
      </c>
      <c r="C45" s="34" t="s">
        <v>405</v>
      </c>
      <c r="J45" s="39"/>
      <c r="K45" s="44">
        <v>98</v>
      </c>
      <c r="L45" s="43" t="s">
        <v>267</v>
      </c>
      <c r="M45" s="65" t="s">
        <v>590</v>
      </c>
    </row>
    <row r="46" spans="1:21" x14ac:dyDescent="0.45">
      <c r="A46" s="40"/>
      <c r="B46" s="33" t="s">
        <v>406</v>
      </c>
      <c r="C46" s="34" t="s">
        <v>407</v>
      </c>
      <c r="J46" s="47"/>
      <c r="K46" s="36" t="s">
        <v>280</v>
      </c>
      <c r="L46" s="34" t="s">
        <v>71</v>
      </c>
      <c r="M46" s="65" t="s">
        <v>591</v>
      </c>
    </row>
    <row r="47" spans="1:21" x14ac:dyDescent="0.45">
      <c r="A47" s="38" t="s">
        <v>13</v>
      </c>
      <c r="B47" s="33" t="s">
        <v>246</v>
      </c>
      <c r="C47" s="34" t="s">
        <v>71</v>
      </c>
      <c r="J47" s="40" t="s">
        <v>101</v>
      </c>
      <c r="K47" s="33" t="s">
        <v>244</v>
      </c>
      <c r="L47" s="34" t="s">
        <v>222</v>
      </c>
    </row>
    <row r="48" spans="1:21" x14ac:dyDescent="0.45">
      <c r="A48" s="40"/>
      <c r="B48" s="33" t="s">
        <v>251</v>
      </c>
      <c r="C48" s="34" t="s">
        <v>197</v>
      </c>
      <c r="J48" s="40"/>
      <c r="K48" s="33" t="s">
        <v>291</v>
      </c>
      <c r="L48" s="34" t="s">
        <v>221</v>
      </c>
    </row>
    <row r="49" spans="1:20" x14ac:dyDescent="0.45">
      <c r="A49" s="40"/>
      <c r="B49" s="33" t="s">
        <v>255</v>
      </c>
      <c r="C49" s="34" t="s">
        <v>198</v>
      </c>
      <c r="J49" s="41"/>
      <c r="K49" s="33" t="s">
        <v>280</v>
      </c>
      <c r="L49" s="34" t="s">
        <v>71</v>
      </c>
    </row>
    <row r="50" spans="1:20" x14ac:dyDescent="0.45">
      <c r="A50" s="40"/>
      <c r="B50" s="33" t="s">
        <v>260</v>
      </c>
      <c r="C50" s="34" t="s">
        <v>408</v>
      </c>
      <c r="J50" s="60" t="s">
        <v>566</v>
      </c>
      <c r="K50" s="42">
        <v>1</v>
      </c>
      <c r="L50" s="59" t="s">
        <v>564</v>
      </c>
    </row>
    <row r="51" spans="1:20" x14ac:dyDescent="0.45">
      <c r="A51" s="40"/>
      <c r="B51" s="33" t="s">
        <v>409</v>
      </c>
      <c r="C51" s="34" t="s">
        <v>410</v>
      </c>
      <c r="J51" s="39"/>
      <c r="K51" s="42">
        <v>2</v>
      </c>
      <c r="L51" s="59" t="s">
        <v>565</v>
      </c>
    </row>
    <row r="52" spans="1:20" x14ac:dyDescent="0.45">
      <c r="A52" s="40"/>
      <c r="B52" s="142" t="s">
        <v>411</v>
      </c>
      <c r="C52" s="48" t="s">
        <v>412</v>
      </c>
      <c r="D52" s="49" t="s">
        <v>413</v>
      </c>
      <c r="J52" s="39"/>
      <c r="K52" s="42">
        <v>3</v>
      </c>
      <c r="L52" s="59" t="s">
        <v>562</v>
      </c>
    </row>
    <row r="53" spans="1:20" x14ac:dyDescent="0.45">
      <c r="A53" s="41"/>
      <c r="B53" s="143" t="s">
        <v>414</v>
      </c>
      <c r="C53" s="48" t="s">
        <v>415</v>
      </c>
      <c r="D53" s="49" t="s">
        <v>416</v>
      </c>
      <c r="J53" s="47"/>
      <c r="K53" s="42">
        <v>4</v>
      </c>
      <c r="L53" s="59" t="s">
        <v>563</v>
      </c>
    </row>
    <row r="54" spans="1:20" x14ac:dyDescent="0.45">
      <c r="A54" s="38" t="s">
        <v>14</v>
      </c>
      <c r="B54" s="33" t="s">
        <v>417</v>
      </c>
      <c r="C54" s="34" t="s">
        <v>418</v>
      </c>
      <c r="O54" s="26"/>
    </row>
    <row r="55" spans="1:20" x14ac:dyDescent="0.45">
      <c r="A55" s="40" t="s">
        <v>419</v>
      </c>
      <c r="B55" s="33" t="s">
        <v>420</v>
      </c>
      <c r="C55" s="34" t="s">
        <v>421</v>
      </c>
      <c r="O55" s="26"/>
    </row>
    <row r="56" spans="1:20" x14ac:dyDescent="0.45">
      <c r="A56" s="40" t="s">
        <v>422</v>
      </c>
      <c r="B56" s="33" t="s">
        <v>423</v>
      </c>
      <c r="C56" s="34" t="s">
        <v>424</v>
      </c>
      <c r="F56" s="26"/>
      <c r="O56" s="26"/>
      <c r="T56" s="26"/>
    </row>
    <row r="57" spans="1:20" x14ac:dyDescent="0.45">
      <c r="A57" s="40" t="s">
        <v>425</v>
      </c>
      <c r="B57" s="33" t="s">
        <v>426</v>
      </c>
      <c r="C57" s="34" t="s">
        <v>427</v>
      </c>
      <c r="F57" s="26"/>
      <c r="O57" s="26"/>
      <c r="T57" s="26"/>
    </row>
    <row r="58" spans="1:20" x14ac:dyDescent="0.45">
      <c r="A58" s="40"/>
      <c r="B58" s="33" t="s">
        <v>292</v>
      </c>
      <c r="C58" s="34" t="s">
        <v>428</v>
      </c>
      <c r="F58" s="26"/>
      <c r="O58" s="26"/>
      <c r="T58" s="26"/>
    </row>
    <row r="59" spans="1:20" x14ac:dyDescent="0.45">
      <c r="A59" s="40"/>
      <c r="B59" s="33" t="s">
        <v>429</v>
      </c>
      <c r="C59" s="34" t="s">
        <v>430</v>
      </c>
      <c r="F59" s="26"/>
      <c r="K59" s="26"/>
      <c r="O59" s="26"/>
      <c r="T59" s="26"/>
    </row>
    <row r="60" spans="1:20" x14ac:dyDescent="0.45">
      <c r="A60" s="40"/>
      <c r="B60" s="33" t="s">
        <v>431</v>
      </c>
      <c r="C60" s="34" t="s">
        <v>432</v>
      </c>
      <c r="F60" s="26"/>
      <c r="K60" s="26"/>
      <c r="O60" s="26"/>
      <c r="T60" s="26"/>
    </row>
    <row r="61" spans="1:20" x14ac:dyDescent="0.45">
      <c r="A61" s="40"/>
      <c r="B61" s="33" t="s">
        <v>433</v>
      </c>
      <c r="C61" s="34" t="s">
        <v>434</v>
      </c>
      <c r="F61" s="26"/>
      <c r="K61" s="26"/>
      <c r="O61" s="26"/>
      <c r="T61" s="26"/>
    </row>
    <row r="62" spans="1:20" x14ac:dyDescent="0.45">
      <c r="A62" s="40"/>
      <c r="B62" s="33" t="s">
        <v>435</v>
      </c>
      <c r="C62" s="34" t="s">
        <v>436</v>
      </c>
      <c r="F62" s="26"/>
      <c r="K62" s="26"/>
      <c r="O62" s="26"/>
      <c r="T62" s="26"/>
    </row>
    <row r="63" spans="1:20" x14ac:dyDescent="0.45">
      <c r="A63" s="40"/>
      <c r="B63" s="33" t="s">
        <v>437</v>
      </c>
      <c r="C63" s="34" t="s">
        <v>438</v>
      </c>
      <c r="F63" s="26"/>
      <c r="K63" s="26"/>
      <c r="O63" s="26"/>
      <c r="T63" s="26"/>
    </row>
    <row r="64" spans="1:20" x14ac:dyDescent="0.45">
      <c r="A64" s="40"/>
      <c r="B64" s="33" t="s">
        <v>439</v>
      </c>
      <c r="C64" s="34" t="s">
        <v>440</v>
      </c>
      <c r="F64" s="26"/>
      <c r="K64" s="26"/>
      <c r="O64" s="26"/>
      <c r="T64" s="26"/>
    </row>
    <row r="65" spans="1:20" x14ac:dyDescent="0.45">
      <c r="A65" s="40"/>
      <c r="B65" s="33" t="s">
        <v>441</v>
      </c>
      <c r="C65" s="34" t="s">
        <v>442</v>
      </c>
      <c r="F65" s="26"/>
      <c r="K65" s="26"/>
      <c r="O65" s="26"/>
      <c r="T65" s="26"/>
    </row>
    <row r="66" spans="1:20" x14ac:dyDescent="0.45">
      <c r="A66" s="40"/>
      <c r="B66" s="33" t="s">
        <v>443</v>
      </c>
      <c r="C66" s="34" t="s">
        <v>444</v>
      </c>
      <c r="F66" s="26"/>
      <c r="K66" s="26"/>
      <c r="O66" s="26"/>
      <c r="T66" s="26"/>
    </row>
    <row r="67" spans="1:20" x14ac:dyDescent="0.45">
      <c r="A67" s="40"/>
      <c r="B67" s="33" t="s">
        <v>445</v>
      </c>
      <c r="C67" s="34" t="s">
        <v>446</v>
      </c>
      <c r="F67" s="26"/>
      <c r="K67" s="26"/>
      <c r="O67" s="26"/>
      <c r="T67" s="26"/>
    </row>
    <row r="68" spans="1:20" x14ac:dyDescent="0.45">
      <c r="A68" s="40"/>
      <c r="B68" s="33" t="s">
        <v>296</v>
      </c>
      <c r="C68" s="34" t="s">
        <v>447</v>
      </c>
      <c r="F68" s="26"/>
      <c r="K68" s="26"/>
      <c r="O68" s="26"/>
      <c r="T68" s="26"/>
    </row>
    <row r="69" spans="1:20" x14ac:dyDescent="0.45">
      <c r="A69" s="40"/>
      <c r="B69" s="33" t="s">
        <v>448</v>
      </c>
      <c r="C69" s="34" t="s">
        <v>449</v>
      </c>
      <c r="F69" s="26"/>
      <c r="K69" s="26"/>
      <c r="O69" s="26"/>
      <c r="T69" s="26"/>
    </row>
    <row r="70" spans="1:20" x14ac:dyDescent="0.45">
      <c r="A70" s="40"/>
      <c r="B70" s="33" t="s">
        <v>450</v>
      </c>
      <c r="C70" s="34" t="s">
        <v>451</v>
      </c>
      <c r="F70" s="26"/>
      <c r="K70" s="26"/>
      <c r="O70" s="26"/>
      <c r="T70" s="26"/>
    </row>
    <row r="71" spans="1:20" x14ac:dyDescent="0.45">
      <c r="A71" s="40"/>
      <c r="B71" s="33" t="s">
        <v>452</v>
      </c>
      <c r="C71" s="34" t="s">
        <v>453</v>
      </c>
      <c r="F71" s="26"/>
      <c r="K71" s="26"/>
      <c r="O71" s="26"/>
      <c r="T71" s="26"/>
    </row>
    <row r="72" spans="1:20" x14ac:dyDescent="0.45">
      <c r="A72" s="40"/>
      <c r="B72" s="33" t="s">
        <v>454</v>
      </c>
      <c r="C72" s="34" t="s">
        <v>455</v>
      </c>
      <c r="F72" s="26"/>
      <c r="K72" s="26"/>
      <c r="O72" s="26"/>
      <c r="T72" s="26"/>
    </row>
    <row r="73" spans="1:20" x14ac:dyDescent="0.45">
      <c r="A73" s="40"/>
      <c r="B73" s="33" t="s">
        <v>456</v>
      </c>
      <c r="C73" s="34" t="s">
        <v>457</v>
      </c>
      <c r="F73" s="26"/>
      <c r="K73" s="26"/>
      <c r="O73" s="26"/>
      <c r="T73" s="26"/>
    </row>
    <row r="74" spans="1:20" x14ac:dyDescent="0.45">
      <c r="A74" s="40"/>
      <c r="B74" s="33" t="s">
        <v>458</v>
      </c>
      <c r="C74" s="34" t="s">
        <v>459</v>
      </c>
      <c r="F74" s="26"/>
      <c r="K74" s="26"/>
      <c r="O74" s="26"/>
      <c r="T74" s="26"/>
    </row>
    <row r="75" spans="1:20" x14ac:dyDescent="0.45">
      <c r="A75" s="40"/>
      <c r="B75" s="33" t="s">
        <v>460</v>
      </c>
      <c r="C75" s="34" t="s">
        <v>461</v>
      </c>
      <c r="F75" s="26"/>
      <c r="K75" s="26"/>
      <c r="O75" s="26"/>
      <c r="T75" s="26"/>
    </row>
    <row r="76" spans="1:20" x14ac:dyDescent="0.45">
      <c r="A76" s="40"/>
      <c r="B76" s="33" t="s">
        <v>462</v>
      </c>
      <c r="C76" s="162" t="s">
        <v>739</v>
      </c>
      <c r="F76" s="26"/>
      <c r="K76" s="26"/>
      <c r="O76" s="26"/>
      <c r="T76" s="26"/>
    </row>
    <row r="77" spans="1:20" x14ac:dyDescent="0.45">
      <c r="A77" s="40"/>
      <c r="B77" s="33" t="s">
        <v>463</v>
      </c>
      <c r="C77" s="34" t="s">
        <v>464</v>
      </c>
      <c r="F77" s="26"/>
      <c r="K77" s="26"/>
      <c r="O77" s="26"/>
      <c r="T77" s="26"/>
    </row>
    <row r="78" spans="1:20" x14ac:dyDescent="0.45">
      <c r="A78" s="40"/>
      <c r="B78" s="33" t="s">
        <v>465</v>
      </c>
      <c r="C78" s="34" t="s">
        <v>466</v>
      </c>
      <c r="F78" s="26"/>
      <c r="K78" s="26"/>
      <c r="O78" s="26"/>
      <c r="T78" s="26"/>
    </row>
    <row r="79" spans="1:20" x14ac:dyDescent="0.45">
      <c r="A79" s="40"/>
      <c r="B79" s="33" t="s">
        <v>467</v>
      </c>
      <c r="C79" s="34" t="s">
        <v>468</v>
      </c>
      <c r="F79" s="26"/>
      <c r="K79" s="26"/>
      <c r="O79" s="26"/>
      <c r="T79" s="26"/>
    </row>
    <row r="80" spans="1:20" x14ac:dyDescent="0.45">
      <c r="A80" s="40"/>
      <c r="B80" s="33" t="s">
        <v>469</v>
      </c>
      <c r="C80" s="34" t="s">
        <v>470</v>
      </c>
      <c r="F80" s="26"/>
      <c r="K80" s="26"/>
      <c r="O80" s="26"/>
      <c r="T80" s="26"/>
    </row>
    <row r="81" spans="1:20" x14ac:dyDescent="0.45">
      <c r="A81" s="40"/>
      <c r="B81" s="33" t="s">
        <v>471</v>
      </c>
      <c r="C81" s="34" t="s">
        <v>472</v>
      </c>
      <c r="F81" s="26"/>
      <c r="K81" s="26"/>
      <c r="O81" s="26"/>
      <c r="T81" s="26"/>
    </row>
    <row r="82" spans="1:20" x14ac:dyDescent="0.45">
      <c r="A82" s="40"/>
      <c r="B82" s="33" t="s">
        <v>473</v>
      </c>
      <c r="C82" s="34" t="s">
        <v>474</v>
      </c>
      <c r="F82" s="26"/>
      <c r="K82" s="26"/>
      <c r="O82" s="26"/>
      <c r="T82" s="26"/>
    </row>
    <row r="83" spans="1:20" x14ac:dyDescent="0.45">
      <c r="A83" s="40"/>
      <c r="B83" s="33" t="s">
        <v>475</v>
      </c>
      <c r="C83" s="34" t="s">
        <v>476</v>
      </c>
      <c r="F83" s="26"/>
      <c r="K83" s="26"/>
      <c r="O83" s="26"/>
      <c r="T83" s="26"/>
    </row>
    <row r="84" spans="1:20" x14ac:dyDescent="0.45">
      <c r="A84" s="40"/>
      <c r="B84" s="33" t="s">
        <v>477</v>
      </c>
      <c r="C84" s="34" t="s">
        <v>478</v>
      </c>
      <c r="F84" s="26"/>
      <c r="K84" s="26"/>
      <c r="O84" s="26"/>
      <c r="T84" s="26"/>
    </row>
    <row r="85" spans="1:20" x14ac:dyDescent="0.45">
      <c r="A85" s="40"/>
      <c r="B85" s="33" t="s">
        <v>479</v>
      </c>
      <c r="C85" s="34" t="s">
        <v>480</v>
      </c>
      <c r="F85" s="26"/>
      <c r="K85" s="26"/>
      <c r="O85" s="26"/>
      <c r="T85" s="26"/>
    </row>
    <row r="86" spans="1:20" x14ac:dyDescent="0.45">
      <c r="A86" s="40"/>
      <c r="B86" s="33" t="s">
        <v>481</v>
      </c>
      <c r="C86" s="34" t="s">
        <v>482</v>
      </c>
      <c r="F86" s="26"/>
      <c r="K86" s="26"/>
      <c r="T86" s="26"/>
    </row>
    <row r="87" spans="1:20" x14ac:dyDescent="0.45">
      <c r="A87" s="40"/>
      <c r="B87" s="33" t="s">
        <v>483</v>
      </c>
      <c r="C87" s="34" t="s">
        <v>484</v>
      </c>
      <c r="F87" s="26"/>
      <c r="K87" s="26"/>
      <c r="T87" s="26"/>
    </row>
    <row r="88" spans="1:20" x14ac:dyDescent="0.45">
      <c r="A88" s="40"/>
      <c r="B88" s="33" t="s">
        <v>485</v>
      </c>
      <c r="C88" s="34" t="s">
        <v>486</v>
      </c>
      <c r="K88" s="26"/>
    </row>
    <row r="89" spans="1:20" x14ac:dyDescent="0.45">
      <c r="A89" s="40"/>
      <c r="B89" s="33" t="s">
        <v>487</v>
      </c>
      <c r="C89" s="34" t="s">
        <v>488</v>
      </c>
      <c r="K89" s="26"/>
    </row>
    <row r="90" spans="1:20" x14ac:dyDescent="0.45">
      <c r="A90" s="40"/>
      <c r="B90" s="33" t="s">
        <v>489</v>
      </c>
      <c r="C90" s="34" t="s">
        <v>490</v>
      </c>
      <c r="K90" s="26"/>
    </row>
    <row r="91" spans="1:20" x14ac:dyDescent="0.45">
      <c r="A91" s="40"/>
      <c r="B91" s="33" t="s">
        <v>491</v>
      </c>
      <c r="C91" s="34" t="s">
        <v>492</v>
      </c>
      <c r="K91" s="26"/>
    </row>
    <row r="92" spans="1:20" x14ac:dyDescent="0.45">
      <c r="A92" s="40"/>
      <c r="B92" s="33" t="s">
        <v>493</v>
      </c>
      <c r="C92" s="34" t="s">
        <v>494</v>
      </c>
      <c r="K92" s="26"/>
    </row>
    <row r="93" spans="1:20" x14ac:dyDescent="0.45">
      <c r="A93" s="40"/>
      <c r="B93" s="33" t="s">
        <v>495</v>
      </c>
      <c r="C93" s="34" t="s">
        <v>496</v>
      </c>
      <c r="K93" s="26"/>
    </row>
    <row r="94" spans="1:20" x14ac:dyDescent="0.45">
      <c r="A94" s="40"/>
      <c r="B94" s="33" t="s">
        <v>497</v>
      </c>
      <c r="C94" s="34" t="s">
        <v>498</v>
      </c>
      <c r="K94" s="26"/>
    </row>
    <row r="95" spans="1:20" x14ac:dyDescent="0.45">
      <c r="A95" s="40"/>
      <c r="B95" s="33" t="s">
        <v>499</v>
      </c>
      <c r="C95" s="34" t="s">
        <v>500</v>
      </c>
      <c r="K95" s="26"/>
    </row>
    <row r="96" spans="1:20" x14ac:dyDescent="0.45">
      <c r="A96" s="40"/>
      <c r="B96" s="33" t="s">
        <v>501</v>
      </c>
      <c r="C96" s="34" t="s">
        <v>502</v>
      </c>
      <c r="K96" s="26"/>
    </row>
    <row r="97" spans="1:11" x14ac:dyDescent="0.45">
      <c r="A97" s="40"/>
      <c r="B97" s="33" t="s">
        <v>503</v>
      </c>
      <c r="C97" s="34" t="s">
        <v>504</v>
      </c>
      <c r="K97" s="26"/>
    </row>
    <row r="98" spans="1:11" x14ac:dyDescent="0.45">
      <c r="A98" s="40"/>
      <c r="B98" s="33" t="s">
        <v>505</v>
      </c>
      <c r="C98" s="34" t="s">
        <v>506</v>
      </c>
      <c r="K98" s="26"/>
    </row>
    <row r="99" spans="1:11" x14ac:dyDescent="0.45">
      <c r="A99" s="40"/>
      <c r="B99" s="33" t="s">
        <v>507</v>
      </c>
      <c r="C99" s="34" t="s">
        <v>190</v>
      </c>
      <c r="K99" s="26"/>
    </row>
    <row r="100" spans="1:11" x14ac:dyDescent="0.45">
      <c r="A100" s="40"/>
      <c r="B100" s="33" t="s">
        <v>508</v>
      </c>
      <c r="C100" s="34" t="s">
        <v>509</v>
      </c>
      <c r="I100" s="50"/>
    </row>
    <row r="101" spans="1:11" x14ac:dyDescent="0.45">
      <c r="A101" s="40"/>
      <c r="B101" s="33" t="s">
        <v>510</v>
      </c>
      <c r="C101" s="34" t="s">
        <v>511</v>
      </c>
      <c r="F101" s="52"/>
      <c r="J101" s="51"/>
    </row>
    <row r="102" spans="1:11" x14ac:dyDescent="0.45">
      <c r="A102" s="40"/>
      <c r="B102" s="33" t="s">
        <v>310</v>
      </c>
      <c r="C102" s="34" t="s">
        <v>512</v>
      </c>
    </row>
    <row r="103" spans="1:11" x14ac:dyDescent="0.45">
      <c r="A103" s="40"/>
      <c r="B103" s="33" t="s">
        <v>513</v>
      </c>
      <c r="C103" s="34" t="s">
        <v>514</v>
      </c>
    </row>
    <row r="104" spans="1:11" x14ac:dyDescent="0.45">
      <c r="A104" s="40"/>
      <c r="B104" s="33" t="s">
        <v>515</v>
      </c>
      <c r="C104" s="34" t="s">
        <v>516</v>
      </c>
    </row>
    <row r="105" spans="1:11" x14ac:dyDescent="0.45">
      <c r="A105" s="40"/>
      <c r="B105" s="33" t="s">
        <v>517</v>
      </c>
      <c r="C105" s="34" t="s">
        <v>518</v>
      </c>
    </row>
    <row r="106" spans="1:11" x14ac:dyDescent="0.45">
      <c r="A106" s="40"/>
      <c r="B106" s="33" t="s">
        <v>519</v>
      </c>
      <c r="C106" s="34" t="s">
        <v>520</v>
      </c>
    </row>
    <row r="107" spans="1:11" x14ac:dyDescent="0.45">
      <c r="A107" s="40"/>
      <c r="B107" s="33" t="s">
        <v>521</v>
      </c>
      <c r="C107" s="34" t="s">
        <v>522</v>
      </c>
    </row>
    <row r="108" spans="1:11" x14ac:dyDescent="0.45">
      <c r="A108" s="40"/>
      <c r="B108" s="33" t="s">
        <v>523</v>
      </c>
      <c r="C108" s="34" t="s">
        <v>524</v>
      </c>
    </row>
    <row r="109" spans="1:11" x14ac:dyDescent="0.45">
      <c r="A109" s="41"/>
      <c r="B109" s="33" t="s">
        <v>352</v>
      </c>
      <c r="C109" s="34" t="s">
        <v>71</v>
      </c>
    </row>
    <row r="110" spans="1:11" x14ac:dyDescent="0.45">
      <c r="A110" s="53" t="s">
        <v>525</v>
      </c>
      <c r="B110" s="54" t="s">
        <v>526</v>
      </c>
      <c r="C110" s="55" t="s">
        <v>71</v>
      </c>
    </row>
    <row r="111" spans="1:11" x14ac:dyDescent="0.45">
      <c r="A111" s="56" t="s">
        <v>527</v>
      </c>
      <c r="B111" s="33" t="s">
        <v>357</v>
      </c>
      <c r="C111" s="34" t="s">
        <v>358</v>
      </c>
    </row>
    <row r="112" spans="1:11" x14ac:dyDescent="0.45">
      <c r="A112" s="57"/>
      <c r="B112" s="33" t="s">
        <v>528</v>
      </c>
      <c r="C112" s="34" t="s">
        <v>529</v>
      </c>
    </row>
    <row r="113" spans="1:3" x14ac:dyDescent="0.45">
      <c r="A113" s="39"/>
      <c r="B113" s="33" t="s">
        <v>254</v>
      </c>
      <c r="C113" s="34" t="s">
        <v>530</v>
      </c>
    </row>
    <row r="114" spans="1:3" x14ac:dyDescent="0.45">
      <c r="A114" s="39"/>
      <c r="B114" s="33" t="s">
        <v>531</v>
      </c>
      <c r="C114" s="34" t="s">
        <v>532</v>
      </c>
    </row>
    <row r="115" spans="1:3" x14ac:dyDescent="0.45">
      <c r="A115" s="47"/>
      <c r="B115" s="33" t="s">
        <v>533</v>
      </c>
      <c r="C115" s="34" t="s">
        <v>71</v>
      </c>
    </row>
    <row r="118" spans="1:3" x14ac:dyDescent="0.45">
      <c r="A118" s="26" t="s">
        <v>534</v>
      </c>
      <c r="B118" s="58" t="s">
        <v>535</v>
      </c>
    </row>
  </sheetData>
  <phoneticPr fontId="11"/>
  <printOptions horizontalCentered="1"/>
  <pageMargins left="0.70866141732283472" right="0.70866141732283472" top="0.74803149606299213" bottom="0.74803149606299213" header="0.31496062992125984" footer="0.31496062992125984"/>
  <pageSetup paperSize="8" scale="58" orientation="landscape" r:id="rId1"/>
  <headerFooter>
    <oddHeader>&amp;R&amp;P/&amp;N</oddHeader>
  </headerFooter>
  <colBreaks count="2" manualBreakCount="2">
    <brk id="8" max="1048575" man="1"/>
    <brk id="13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F90"/>
  <sheetViews>
    <sheetView view="pageBreakPreview" zoomScale="60" zoomScaleNormal="100" workbookViewId="0">
      <selection activeCell="I32" sqref="I32"/>
    </sheetView>
  </sheetViews>
  <sheetFormatPr defaultColWidth="9.109375" defaultRowHeight="21.6" x14ac:dyDescent="0.45"/>
  <cols>
    <col min="1" max="1" width="10.5546875" style="192" customWidth="1"/>
    <col min="2" max="2" width="54.5546875" style="192" customWidth="1"/>
    <col min="3" max="3" width="15.88671875" style="192" bestFit="1" customWidth="1"/>
    <col min="4" max="4" width="16" style="192" bestFit="1" customWidth="1"/>
    <col min="5" max="5" width="51.5546875" style="192" bestFit="1" customWidth="1"/>
    <col min="6" max="6" width="24.77734375" style="192" bestFit="1" customWidth="1"/>
    <col min="7" max="16384" width="9.109375" style="192"/>
  </cols>
  <sheetData>
    <row r="1" spans="1:6" x14ac:dyDescent="0.45">
      <c r="A1" s="192" t="s">
        <v>855</v>
      </c>
    </row>
    <row r="2" spans="1:6" x14ac:dyDescent="0.45">
      <c r="E2" s="192" t="s">
        <v>850</v>
      </c>
    </row>
    <row r="3" spans="1:6" x14ac:dyDescent="0.45">
      <c r="A3" s="192" t="s">
        <v>851</v>
      </c>
      <c r="B3" s="192" t="s">
        <v>740</v>
      </c>
      <c r="C3" s="192" t="s">
        <v>852</v>
      </c>
      <c r="D3" s="192" t="s">
        <v>741</v>
      </c>
      <c r="F3" s="192" t="s">
        <v>742</v>
      </c>
    </row>
    <row r="4" spans="1:6" x14ac:dyDescent="0.45">
      <c r="B4" s="192" t="s">
        <v>760</v>
      </c>
      <c r="C4" s="192" t="s">
        <v>856</v>
      </c>
      <c r="D4" s="192" t="s">
        <v>857</v>
      </c>
      <c r="E4" s="192" t="s">
        <v>858</v>
      </c>
      <c r="F4" s="192" t="s">
        <v>859</v>
      </c>
    </row>
    <row r="5" spans="1:6" ht="20.100000000000001" customHeight="1" x14ac:dyDescent="0.45">
      <c r="B5" s="192" t="s">
        <v>761</v>
      </c>
      <c r="C5" s="192" t="s">
        <v>856</v>
      </c>
      <c r="D5" s="192" t="s">
        <v>857</v>
      </c>
      <c r="E5" s="192" t="s">
        <v>860</v>
      </c>
      <c r="F5" s="192" t="s">
        <v>861</v>
      </c>
    </row>
    <row r="6" spans="1:6" ht="20.100000000000001" customHeight="1" x14ac:dyDescent="0.45">
      <c r="B6" s="192" t="s">
        <v>762</v>
      </c>
      <c r="C6" s="192" t="s">
        <v>856</v>
      </c>
      <c r="D6" s="192" t="s">
        <v>857</v>
      </c>
      <c r="E6" s="192" t="s">
        <v>862</v>
      </c>
      <c r="F6" s="192" t="s">
        <v>863</v>
      </c>
    </row>
    <row r="7" spans="1:6" ht="20.100000000000001" customHeight="1" x14ac:dyDescent="0.45">
      <c r="B7" s="192" t="s">
        <v>763</v>
      </c>
      <c r="C7" s="192" t="s">
        <v>864</v>
      </c>
      <c r="D7" s="192" t="s">
        <v>857</v>
      </c>
      <c r="E7" s="192" t="s">
        <v>865</v>
      </c>
      <c r="F7" s="192" t="s">
        <v>866</v>
      </c>
    </row>
    <row r="8" spans="1:6" ht="20.100000000000001" customHeight="1" x14ac:dyDescent="0.45">
      <c r="B8" s="192" t="s">
        <v>764</v>
      </c>
      <c r="C8" s="192" t="s">
        <v>864</v>
      </c>
      <c r="D8" s="192" t="s">
        <v>857</v>
      </c>
      <c r="E8" s="192" t="s">
        <v>867</v>
      </c>
      <c r="F8" s="192" t="s">
        <v>868</v>
      </c>
    </row>
    <row r="9" spans="1:6" ht="20.100000000000001" customHeight="1" x14ac:dyDescent="0.45">
      <c r="B9" s="192" t="s">
        <v>765</v>
      </c>
      <c r="C9" s="192" t="s">
        <v>864</v>
      </c>
      <c r="D9" s="192" t="s">
        <v>857</v>
      </c>
      <c r="E9" s="192" t="s">
        <v>869</v>
      </c>
      <c r="F9" s="192" t="s">
        <v>870</v>
      </c>
    </row>
    <row r="10" spans="1:6" ht="20.100000000000001" customHeight="1" x14ac:dyDescent="0.45">
      <c r="B10" s="192" t="s">
        <v>766</v>
      </c>
      <c r="C10" s="192" t="s">
        <v>871</v>
      </c>
      <c r="D10" s="192" t="s">
        <v>857</v>
      </c>
      <c r="E10" s="192" t="s">
        <v>872</v>
      </c>
      <c r="F10" s="192" t="s">
        <v>873</v>
      </c>
    </row>
    <row r="11" spans="1:6" ht="20.100000000000001" customHeight="1" x14ac:dyDescent="0.45">
      <c r="B11" s="192" t="s">
        <v>767</v>
      </c>
      <c r="C11" s="192" t="s">
        <v>874</v>
      </c>
      <c r="D11" s="192" t="s">
        <v>857</v>
      </c>
      <c r="E11" s="192" t="s">
        <v>875</v>
      </c>
      <c r="F11" s="192" t="s">
        <v>876</v>
      </c>
    </row>
    <row r="12" spans="1:6" ht="20.100000000000001" customHeight="1" x14ac:dyDescent="0.45">
      <c r="B12" s="192" t="s">
        <v>768</v>
      </c>
      <c r="C12" s="192" t="s">
        <v>874</v>
      </c>
      <c r="D12" s="192" t="s">
        <v>857</v>
      </c>
      <c r="E12" s="192" t="s">
        <v>877</v>
      </c>
      <c r="F12" s="192" t="s">
        <v>878</v>
      </c>
    </row>
    <row r="13" spans="1:6" ht="20.100000000000001" customHeight="1" x14ac:dyDescent="0.45">
      <c r="B13" s="192" t="s">
        <v>769</v>
      </c>
      <c r="C13" s="192" t="s">
        <v>879</v>
      </c>
      <c r="D13" s="192" t="s">
        <v>857</v>
      </c>
      <c r="E13" s="192" t="s">
        <v>880</v>
      </c>
      <c r="F13" s="192" t="s">
        <v>881</v>
      </c>
    </row>
    <row r="14" spans="1:6" ht="20.100000000000001" customHeight="1" x14ac:dyDescent="0.45">
      <c r="B14" s="192" t="s">
        <v>770</v>
      </c>
      <c r="C14" s="192" t="s">
        <v>882</v>
      </c>
      <c r="D14" s="192" t="s">
        <v>857</v>
      </c>
      <c r="E14" s="192" t="s">
        <v>883</v>
      </c>
      <c r="F14" s="192" t="s">
        <v>884</v>
      </c>
    </row>
    <row r="15" spans="1:6" ht="20.100000000000001" customHeight="1" x14ac:dyDescent="0.45">
      <c r="B15" s="192" t="s">
        <v>771</v>
      </c>
      <c r="C15" s="192" t="s">
        <v>885</v>
      </c>
      <c r="D15" s="192" t="s">
        <v>857</v>
      </c>
      <c r="E15" s="192" t="s">
        <v>886</v>
      </c>
      <c r="F15" s="192" t="s">
        <v>887</v>
      </c>
    </row>
    <row r="16" spans="1:6" ht="20.100000000000001" customHeight="1" x14ac:dyDescent="0.45">
      <c r="B16" s="192" t="s">
        <v>772</v>
      </c>
      <c r="C16" s="192" t="s">
        <v>888</v>
      </c>
      <c r="D16" s="192" t="s">
        <v>857</v>
      </c>
      <c r="E16" s="192" t="s">
        <v>889</v>
      </c>
      <c r="F16" s="192" t="s">
        <v>890</v>
      </c>
    </row>
    <row r="17" spans="2:6" ht="20.100000000000001" customHeight="1" x14ac:dyDescent="0.45">
      <c r="B17" s="192" t="s">
        <v>773</v>
      </c>
      <c r="C17" s="192" t="s">
        <v>891</v>
      </c>
      <c r="D17" s="192" t="s">
        <v>857</v>
      </c>
      <c r="E17" s="192" t="s">
        <v>892</v>
      </c>
      <c r="F17" s="192" t="s">
        <v>893</v>
      </c>
    </row>
    <row r="18" spans="2:6" ht="20.100000000000001" customHeight="1" x14ac:dyDescent="0.45">
      <c r="B18" s="192" t="s">
        <v>774</v>
      </c>
      <c r="C18" s="192" t="s">
        <v>894</v>
      </c>
      <c r="D18" s="192" t="s">
        <v>857</v>
      </c>
      <c r="E18" s="192" t="s">
        <v>895</v>
      </c>
      <c r="F18" s="192" t="s">
        <v>896</v>
      </c>
    </row>
    <row r="19" spans="2:6" ht="20.100000000000001" customHeight="1" x14ac:dyDescent="0.45">
      <c r="B19" s="192" t="s">
        <v>775</v>
      </c>
      <c r="C19" s="192" t="s">
        <v>891</v>
      </c>
      <c r="D19" s="192" t="s">
        <v>857</v>
      </c>
      <c r="E19" s="192" t="s">
        <v>897</v>
      </c>
      <c r="F19" s="192" t="s">
        <v>898</v>
      </c>
    </row>
    <row r="20" spans="2:6" ht="20.100000000000001" customHeight="1" x14ac:dyDescent="0.45">
      <c r="B20" s="192" t="s">
        <v>776</v>
      </c>
      <c r="C20" s="192" t="s">
        <v>899</v>
      </c>
      <c r="D20" s="192" t="s">
        <v>857</v>
      </c>
      <c r="E20" s="192" t="s">
        <v>900</v>
      </c>
      <c r="F20" s="192" t="s">
        <v>901</v>
      </c>
    </row>
    <row r="21" spans="2:6" ht="20.100000000000001" customHeight="1" x14ac:dyDescent="0.45">
      <c r="B21" s="192" t="s">
        <v>777</v>
      </c>
      <c r="C21" s="192" t="s">
        <v>899</v>
      </c>
      <c r="D21" s="192" t="s">
        <v>857</v>
      </c>
      <c r="E21" s="192" t="s">
        <v>902</v>
      </c>
      <c r="F21" s="192" t="s">
        <v>903</v>
      </c>
    </row>
    <row r="22" spans="2:6" ht="20.100000000000001" customHeight="1" x14ac:dyDescent="0.45">
      <c r="B22" s="192" t="s">
        <v>778</v>
      </c>
      <c r="C22" s="192" t="s">
        <v>904</v>
      </c>
      <c r="D22" s="192" t="s">
        <v>857</v>
      </c>
      <c r="E22" s="192" t="s">
        <v>905</v>
      </c>
      <c r="F22" s="192" t="s">
        <v>906</v>
      </c>
    </row>
    <row r="23" spans="2:6" ht="20.100000000000001" customHeight="1" x14ac:dyDescent="0.45">
      <c r="B23" s="192" t="s">
        <v>779</v>
      </c>
      <c r="C23" s="192" t="s">
        <v>904</v>
      </c>
      <c r="D23" s="192" t="s">
        <v>857</v>
      </c>
      <c r="E23" s="192" t="s">
        <v>907</v>
      </c>
      <c r="F23" s="192" t="s">
        <v>908</v>
      </c>
    </row>
    <row r="24" spans="2:6" ht="20.100000000000001" customHeight="1" x14ac:dyDescent="0.45">
      <c r="B24" s="192" t="s">
        <v>780</v>
      </c>
      <c r="C24" s="192" t="s">
        <v>909</v>
      </c>
      <c r="D24" s="192" t="s">
        <v>857</v>
      </c>
      <c r="E24" s="192" t="s">
        <v>910</v>
      </c>
      <c r="F24" s="192" t="s">
        <v>911</v>
      </c>
    </row>
    <row r="25" spans="2:6" ht="20.100000000000001" customHeight="1" x14ac:dyDescent="0.45">
      <c r="B25" s="192" t="s">
        <v>781</v>
      </c>
      <c r="C25" s="192" t="s">
        <v>909</v>
      </c>
      <c r="D25" s="192" t="s">
        <v>857</v>
      </c>
      <c r="E25" s="192" t="s">
        <v>912</v>
      </c>
      <c r="F25" s="192" t="s">
        <v>913</v>
      </c>
    </row>
    <row r="26" spans="2:6" ht="20.100000000000001" customHeight="1" x14ac:dyDescent="0.45">
      <c r="B26" s="192" t="s">
        <v>782</v>
      </c>
      <c r="C26" s="192" t="s">
        <v>909</v>
      </c>
      <c r="D26" s="192" t="s">
        <v>857</v>
      </c>
      <c r="E26" s="192" t="s">
        <v>914</v>
      </c>
      <c r="F26" s="192" t="s">
        <v>915</v>
      </c>
    </row>
    <row r="27" spans="2:6" ht="20.100000000000001" customHeight="1" x14ac:dyDescent="0.45">
      <c r="B27" s="192" t="s">
        <v>743</v>
      </c>
      <c r="C27" s="192" t="s">
        <v>916</v>
      </c>
      <c r="D27" s="192" t="s">
        <v>857</v>
      </c>
      <c r="E27" s="192" t="s">
        <v>917</v>
      </c>
      <c r="F27" s="192" t="s">
        <v>918</v>
      </c>
    </row>
    <row r="28" spans="2:6" ht="20.100000000000001" customHeight="1" x14ac:dyDescent="0.45">
      <c r="B28" s="192" t="s">
        <v>783</v>
      </c>
      <c r="C28" s="192" t="s">
        <v>916</v>
      </c>
      <c r="D28" s="192" t="s">
        <v>857</v>
      </c>
      <c r="E28" s="192" t="s">
        <v>919</v>
      </c>
      <c r="F28" s="192" t="s">
        <v>920</v>
      </c>
    </row>
    <row r="29" spans="2:6" ht="20.100000000000001" customHeight="1" x14ac:dyDescent="0.45">
      <c r="B29" s="192" t="s">
        <v>784</v>
      </c>
      <c r="C29" s="192" t="s">
        <v>921</v>
      </c>
      <c r="D29" s="192" t="s">
        <v>857</v>
      </c>
      <c r="E29" s="192" t="s">
        <v>922</v>
      </c>
      <c r="F29" s="192" t="s">
        <v>923</v>
      </c>
    </row>
    <row r="30" spans="2:6" ht="20.100000000000001" customHeight="1" x14ac:dyDescent="0.45">
      <c r="B30" s="192" t="s">
        <v>785</v>
      </c>
      <c r="C30" s="192" t="s">
        <v>921</v>
      </c>
      <c r="D30" s="192" t="s">
        <v>857</v>
      </c>
      <c r="E30" s="192" t="s">
        <v>924</v>
      </c>
      <c r="F30" s="192" t="s">
        <v>925</v>
      </c>
    </row>
    <row r="31" spans="2:6" ht="20.100000000000001" customHeight="1" x14ac:dyDescent="0.45">
      <c r="B31" s="192" t="s">
        <v>786</v>
      </c>
      <c r="C31" s="192" t="s">
        <v>921</v>
      </c>
      <c r="D31" s="192" t="s">
        <v>857</v>
      </c>
      <c r="E31" s="192" t="s">
        <v>926</v>
      </c>
      <c r="F31" s="192" t="s">
        <v>927</v>
      </c>
    </row>
    <row r="32" spans="2:6" ht="20.100000000000001" customHeight="1" x14ac:dyDescent="0.45">
      <c r="B32" s="192" t="s">
        <v>787</v>
      </c>
      <c r="C32" s="192" t="s">
        <v>928</v>
      </c>
      <c r="D32" s="192" t="s">
        <v>857</v>
      </c>
      <c r="E32" s="192" t="s">
        <v>929</v>
      </c>
      <c r="F32" s="192" t="s">
        <v>930</v>
      </c>
    </row>
    <row r="33" spans="1:6" ht="20.100000000000001" customHeight="1" x14ac:dyDescent="0.45">
      <c r="B33" s="192" t="s">
        <v>788</v>
      </c>
      <c r="C33" s="192" t="s">
        <v>931</v>
      </c>
      <c r="D33" s="192" t="s">
        <v>857</v>
      </c>
      <c r="E33" s="192" t="s">
        <v>932</v>
      </c>
      <c r="F33" s="192" t="s">
        <v>933</v>
      </c>
    </row>
    <row r="34" spans="1:6" ht="20.100000000000001" customHeight="1" x14ac:dyDescent="0.45">
      <c r="A34" s="192" t="s">
        <v>853</v>
      </c>
      <c r="B34" s="192" t="s">
        <v>789</v>
      </c>
      <c r="C34" s="192" t="s">
        <v>934</v>
      </c>
      <c r="D34" s="192" t="s">
        <v>935</v>
      </c>
      <c r="E34" s="192" t="s">
        <v>936</v>
      </c>
      <c r="F34" s="192" t="s">
        <v>937</v>
      </c>
    </row>
    <row r="35" spans="1:6" ht="20.100000000000001" customHeight="1" x14ac:dyDescent="0.45">
      <c r="B35" s="192" t="s">
        <v>744</v>
      </c>
      <c r="C35" s="192" t="s">
        <v>938</v>
      </c>
      <c r="D35" s="192" t="s">
        <v>935</v>
      </c>
      <c r="E35" s="192" t="s">
        <v>939</v>
      </c>
      <c r="F35" s="192" t="s">
        <v>940</v>
      </c>
    </row>
    <row r="36" spans="1:6" ht="20.100000000000001" customHeight="1" x14ac:dyDescent="0.45">
      <c r="B36" s="192" t="s">
        <v>790</v>
      </c>
      <c r="C36" s="192" t="s">
        <v>938</v>
      </c>
      <c r="D36" s="192" t="s">
        <v>935</v>
      </c>
      <c r="E36" s="192" t="s">
        <v>941</v>
      </c>
      <c r="F36" s="192" t="s">
        <v>942</v>
      </c>
    </row>
    <row r="37" spans="1:6" ht="20.100000000000001" customHeight="1" x14ac:dyDescent="0.45">
      <c r="B37" s="192" t="s">
        <v>791</v>
      </c>
      <c r="C37" s="192" t="s">
        <v>943</v>
      </c>
      <c r="D37" s="192" t="s">
        <v>935</v>
      </c>
      <c r="E37" s="192" t="s">
        <v>944</v>
      </c>
      <c r="F37" s="192" t="s">
        <v>945</v>
      </c>
    </row>
    <row r="38" spans="1:6" ht="20.100000000000001" customHeight="1" x14ac:dyDescent="0.45">
      <c r="B38" s="192" t="s">
        <v>792</v>
      </c>
      <c r="C38" s="192" t="s">
        <v>946</v>
      </c>
      <c r="D38" s="192" t="s">
        <v>935</v>
      </c>
      <c r="E38" s="192" t="s">
        <v>947</v>
      </c>
      <c r="F38" s="192" t="s">
        <v>948</v>
      </c>
    </row>
    <row r="39" spans="1:6" ht="20.100000000000001" customHeight="1" x14ac:dyDescent="0.45">
      <c r="B39" s="192" t="s">
        <v>793</v>
      </c>
      <c r="C39" s="192" t="s">
        <v>949</v>
      </c>
      <c r="D39" s="192" t="s">
        <v>935</v>
      </c>
      <c r="E39" s="192" t="s">
        <v>950</v>
      </c>
      <c r="F39" s="192" t="s">
        <v>951</v>
      </c>
    </row>
    <row r="40" spans="1:6" ht="20.100000000000001" customHeight="1" x14ac:dyDescent="0.45">
      <c r="B40" s="192" t="s">
        <v>794</v>
      </c>
      <c r="C40" s="192" t="s">
        <v>949</v>
      </c>
      <c r="D40" s="192" t="s">
        <v>935</v>
      </c>
      <c r="E40" s="192" t="s">
        <v>952</v>
      </c>
      <c r="F40" s="192" t="s">
        <v>953</v>
      </c>
    </row>
    <row r="41" spans="1:6" ht="20.100000000000001" customHeight="1" x14ac:dyDescent="0.45">
      <c r="B41" s="192" t="s">
        <v>795</v>
      </c>
      <c r="C41" s="192" t="s">
        <v>949</v>
      </c>
      <c r="D41" s="192" t="s">
        <v>935</v>
      </c>
      <c r="E41" s="192" t="s">
        <v>954</v>
      </c>
      <c r="F41" s="192" t="s">
        <v>747</v>
      </c>
    </row>
    <row r="42" spans="1:6" ht="20.100000000000001" customHeight="1" x14ac:dyDescent="0.45">
      <c r="B42" s="192" t="s">
        <v>796</v>
      </c>
      <c r="C42" s="192" t="s">
        <v>949</v>
      </c>
      <c r="D42" s="192" t="s">
        <v>935</v>
      </c>
      <c r="E42" s="192" t="s">
        <v>955</v>
      </c>
      <c r="F42" s="192" t="s">
        <v>956</v>
      </c>
    </row>
    <row r="43" spans="1:6" ht="20.100000000000001" customHeight="1" x14ac:dyDescent="0.45">
      <c r="B43" s="192" t="s">
        <v>797</v>
      </c>
      <c r="C43" s="192" t="s">
        <v>957</v>
      </c>
      <c r="D43" s="192" t="s">
        <v>935</v>
      </c>
      <c r="E43" s="192" t="s">
        <v>958</v>
      </c>
      <c r="F43" s="192" t="s">
        <v>959</v>
      </c>
    </row>
    <row r="44" spans="1:6" ht="20.100000000000001" customHeight="1" x14ac:dyDescent="0.45">
      <c r="B44" s="192" t="s">
        <v>798</v>
      </c>
      <c r="C44" s="192" t="s">
        <v>960</v>
      </c>
      <c r="D44" s="192" t="s">
        <v>961</v>
      </c>
      <c r="E44" s="192" t="s">
        <v>962</v>
      </c>
      <c r="F44" s="192" t="s">
        <v>963</v>
      </c>
    </row>
    <row r="45" spans="1:6" ht="20.100000000000001" customHeight="1" x14ac:dyDescent="0.45">
      <c r="B45" s="192" t="s">
        <v>799</v>
      </c>
      <c r="C45" s="192" t="s">
        <v>960</v>
      </c>
      <c r="D45" s="192" t="s">
        <v>961</v>
      </c>
      <c r="E45" s="192" t="s">
        <v>964</v>
      </c>
      <c r="F45" s="192" t="s">
        <v>965</v>
      </c>
    </row>
    <row r="46" spans="1:6" ht="20.100000000000001" customHeight="1" x14ac:dyDescent="0.45">
      <c r="B46" s="192" t="s">
        <v>800</v>
      </c>
      <c r="C46" s="192" t="s">
        <v>966</v>
      </c>
      <c r="D46" s="192" t="s">
        <v>961</v>
      </c>
      <c r="E46" s="192" t="s">
        <v>967</v>
      </c>
      <c r="F46" s="192" t="s">
        <v>968</v>
      </c>
    </row>
    <row r="47" spans="1:6" ht="20.100000000000001" customHeight="1" x14ac:dyDescent="0.45">
      <c r="B47" s="192" t="s">
        <v>801</v>
      </c>
      <c r="C47" s="192" t="s">
        <v>969</v>
      </c>
      <c r="D47" s="192" t="s">
        <v>961</v>
      </c>
      <c r="E47" s="192" t="s">
        <v>970</v>
      </c>
      <c r="F47" s="192" t="s">
        <v>971</v>
      </c>
    </row>
    <row r="48" spans="1:6" ht="20.100000000000001" customHeight="1" x14ac:dyDescent="0.45">
      <c r="B48" s="192" t="s">
        <v>802</v>
      </c>
      <c r="C48" s="192" t="s">
        <v>972</v>
      </c>
      <c r="D48" s="192" t="s">
        <v>973</v>
      </c>
      <c r="E48" s="192" t="s">
        <v>974</v>
      </c>
      <c r="F48" s="192" t="s">
        <v>975</v>
      </c>
    </row>
    <row r="49" spans="2:6" x14ac:dyDescent="0.45">
      <c r="B49" s="192" t="s">
        <v>803</v>
      </c>
      <c r="C49" s="192" t="s">
        <v>972</v>
      </c>
      <c r="D49" s="192" t="s">
        <v>973</v>
      </c>
      <c r="E49" s="192" t="s">
        <v>976</v>
      </c>
      <c r="F49" s="192" t="s">
        <v>977</v>
      </c>
    </row>
    <row r="50" spans="2:6" x14ac:dyDescent="0.45">
      <c r="B50" s="192" t="s">
        <v>804</v>
      </c>
      <c r="C50" s="192" t="s">
        <v>972</v>
      </c>
      <c r="D50" s="192" t="s">
        <v>973</v>
      </c>
      <c r="E50" s="192" t="s">
        <v>978</v>
      </c>
      <c r="F50" s="192" t="s">
        <v>979</v>
      </c>
    </row>
    <row r="51" spans="2:6" x14ac:dyDescent="0.45">
      <c r="B51" s="192" t="s">
        <v>805</v>
      </c>
      <c r="C51" s="192" t="s">
        <v>980</v>
      </c>
      <c r="D51" s="192" t="s">
        <v>973</v>
      </c>
      <c r="E51" s="192" t="s">
        <v>981</v>
      </c>
      <c r="F51" s="192" t="s">
        <v>982</v>
      </c>
    </row>
    <row r="52" spans="2:6" x14ac:dyDescent="0.45">
      <c r="B52" s="192" t="s">
        <v>806</v>
      </c>
      <c r="C52" s="192" t="s">
        <v>983</v>
      </c>
      <c r="D52" s="192" t="s">
        <v>973</v>
      </c>
      <c r="E52" s="192" t="s">
        <v>984</v>
      </c>
      <c r="F52" s="192" t="s">
        <v>985</v>
      </c>
    </row>
    <row r="53" spans="2:6" x14ac:dyDescent="0.45">
      <c r="B53" s="192" t="s">
        <v>807</v>
      </c>
      <c r="C53" s="192" t="s">
        <v>983</v>
      </c>
      <c r="D53" s="192" t="s">
        <v>973</v>
      </c>
      <c r="E53" s="192" t="s">
        <v>986</v>
      </c>
      <c r="F53" s="192" t="s">
        <v>987</v>
      </c>
    </row>
    <row r="54" spans="2:6" x14ac:dyDescent="0.45">
      <c r="B54" s="192" t="s">
        <v>808</v>
      </c>
      <c r="C54" s="192" t="s">
        <v>988</v>
      </c>
      <c r="D54" s="192" t="s">
        <v>989</v>
      </c>
      <c r="E54" s="192" t="s">
        <v>990</v>
      </c>
      <c r="F54" s="192" t="s">
        <v>991</v>
      </c>
    </row>
    <row r="55" spans="2:6" x14ac:dyDescent="0.45">
      <c r="B55" s="192" t="s">
        <v>809</v>
      </c>
      <c r="C55" s="192" t="s">
        <v>988</v>
      </c>
      <c r="D55" s="192" t="s">
        <v>989</v>
      </c>
      <c r="E55" s="192" t="s">
        <v>992</v>
      </c>
      <c r="F55" s="192" t="s">
        <v>993</v>
      </c>
    </row>
    <row r="56" spans="2:6" x14ac:dyDescent="0.45">
      <c r="B56" s="192" t="s">
        <v>810</v>
      </c>
      <c r="C56" s="192" t="s">
        <v>994</v>
      </c>
      <c r="D56" s="192" t="s">
        <v>995</v>
      </c>
      <c r="E56" s="192" t="s">
        <v>996</v>
      </c>
      <c r="F56" s="192" t="s">
        <v>997</v>
      </c>
    </row>
    <row r="57" spans="2:6" x14ac:dyDescent="0.45">
      <c r="B57" s="192" t="s">
        <v>811</v>
      </c>
      <c r="C57" s="192" t="s">
        <v>994</v>
      </c>
      <c r="D57" s="192" t="s">
        <v>995</v>
      </c>
      <c r="E57" s="192" t="s">
        <v>998</v>
      </c>
      <c r="F57" s="192" t="s">
        <v>999</v>
      </c>
    </row>
    <row r="58" spans="2:6" x14ac:dyDescent="0.45">
      <c r="B58" s="192" t="s">
        <v>812</v>
      </c>
      <c r="C58" s="192" t="s">
        <v>1000</v>
      </c>
      <c r="D58" s="192" t="s">
        <v>995</v>
      </c>
      <c r="E58" s="192" t="s">
        <v>1001</v>
      </c>
      <c r="F58" s="192" t="s">
        <v>1002</v>
      </c>
    </row>
    <row r="59" spans="2:6" x14ac:dyDescent="0.45">
      <c r="B59" s="192" t="s">
        <v>813</v>
      </c>
      <c r="C59" s="192" t="s">
        <v>1003</v>
      </c>
      <c r="D59" s="192" t="s">
        <v>995</v>
      </c>
      <c r="E59" s="192" t="s">
        <v>1004</v>
      </c>
      <c r="F59" s="192" t="s">
        <v>1005</v>
      </c>
    </row>
    <row r="60" spans="2:6" x14ac:dyDescent="0.45">
      <c r="B60" s="192" t="s">
        <v>814</v>
      </c>
      <c r="C60" s="192" t="s">
        <v>1006</v>
      </c>
      <c r="D60" s="192" t="s">
        <v>995</v>
      </c>
      <c r="E60" s="192" t="s">
        <v>1007</v>
      </c>
      <c r="F60" s="192" t="s">
        <v>1008</v>
      </c>
    </row>
    <row r="61" spans="2:6" x14ac:dyDescent="0.45">
      <c r="B61" s="192" t="s">
        <v>815</v>
      </c>
      <c r="C61" s="192" t="s">
        <v>1009</v>
      </c>
      <c r="D61" s="192" t="s">
        <v>1010</v>
      </c>
      <c r="E61" s="192" t="s">
        <v>1011</v>
      </c>
      <c r="F61" s="192" t="s">
        <v>1012</v>
      </c>
    </row>
    <row r="62" spans="2:6" x14ac:dyDescent="0.45">
      <c r="B62" s="192" t="s">
        <v>816</v>
      </c>
      <c r="C62" s="192" t="s">
        <v>1013</v>
      </c>
      <c r="D62" s="192" t="s">
        <v>1010</v>
      </c>
      <c r="E62" s="192" t="s">
        <v>1014</v>
      </c>
      <c r="F62" s="192" t="s">
        <v>1015</v>
      </c>
    </row>
    <row r="63" spans="2:6" x14ac:dyDescent="0.45">
      <c r="B63" s="192" t="s">
        <v>817</v>
      </c>
      <c r="C63" s="192" t="s">
        <v>1016</v>
      </c>
      <c r="D63" s="192" t="s">
        <v>1010</v>
      </c>
      <c r="E63" s="192" t="s">
        <v>1017</v>
      </c>
      <c r="F63" s="192" t="s">
        <v>748</v>
      </c>
    </row>
    <row r="64" spans="2:6" x14ac:dyDescent="0.45">
      <c r="B64" s="192" t="s">
        <v>818</v>
      </c>
      <c r="C64" s="192" t="s">
        <v>1018</v>
      </c>
      <c r="D64" s="192" t="s">
        <v>1010</v>
      </c>
      <c r="E64" s="192" t="s">
        <v>1019</v>
      </c>
      <c r="F64" s="192" t="s">
        <v>1020</v>
      </c>
    </row>
    <row r="65" spans="2:6" x14ac:dyDescent="0.45">
      <c r="B65" s="192" t="s">
        <v>819</v>
      </c>
      <c r="C65" s="192" t="s">
        <v>1021</v>
      </c>
      <c r="D65" s="192" t="s">
        <v>1010</v>
      </c>
      <c r="E65" s="192" t="s">
        <v>1022</v>
      </c>
      <c r="F65" s="192" t="s">
        <v>1023</v>
      </c>
    </row>
    <row r="66" spans="2:6" x14ac:dyDescent="0.45">
      <c r="B66" s="192" t="s">
        <v>820</v>
      </c>
      <c r="C66" s="192" t="s">
        <v>1024</v>
      </c>
      <c r="D66" s="192" t="s">
        <v>1010</v>
      </c>
      <c r="E66" s="192" t="s">
        <v>1025</v>
      </c>
      <c r="F66" s="192" t="s">
        <v>1026</v>
      </c>
    </row>
    <row r="67" spans="2:6" x14ac:dyDescent="0.45">
      <c r="B67" s="192" t="s">
        <v>821</v>
      </c>
      <c r="C67" s="192" t="s">
        <v>1027</v>
      </c>
      <c r="D67" s="192" t="s">
        <v>1010</v>
      </c>
      <c r="E67" s="192" t="s">
        <v>1028</v>
      </c>
      <c r="F67" s="192" t="s">
        <v>1029</v>
      </c>
    </row>
    <row r="68" spans="2:6" x14ac:dyDescent="0.45">
      <c r="B68" s="192" t="s">
        <v>822</v>
      </c>
      <c r="C68" s="192" t="s">
        <v>1009</v>
      </c>
      <c r="D68" s="192" t="s">
        <v>1010</v>
      </c>
      <c r="E68" s="192" t="s">
        <v>1030</v>
      </c>
      <c r="F68" s="192" t="s">
        <v>1031</v>
      </c>
    </row>
    <row r="69" spans="2:6" x14ac:dyDescent="0.45">
      <c r="B69" s="192" t="s">
        <v>823</v>
      </c>
      <c r="C69" s="192" t="s">
        <v>1032</v>
      </c>
      <c r="D69" s="192" t="s">
        <v>1010</v>
      </c>
      <c r="E69" s="192" t="s">
        <v>1033</v>
      </c>
      <c r="F69" s="192" t="s">
        <v>1034</v>
      </c>
    </row>
    <row r="70" spans="2:6" x14ac:dyDescent="0.45">
      <c r="B70" s="192" t="s">
        <v>824</v>
      </c>
      <c r="C70" s="192" t="s">
        <v>1032</v>
      </c>
      <c r="D70" s="192" t="s">
        <v>1010</v>
      </c>
      <c r="E70" s="192" t="s">
        <v>1035</v>
      </c>
      <c r="F70" s="192" t="s">
        <v>745</v>
      </c>
    </row>
    <row r="71" spans="2:6" x14ac:dyDescent="0.45">
      <c r="B71" s="192" t="s">
        <v>825</v>
      </c>
      <c r="C71" s="192" t="s">
        <v>1036</v>
      </c>
      <c r="D71" s="192" t="s">
        <v>1037</v>
      </c>
      <c r="E71" s="192" t="s">
        <v>1038</v>
      </c>
      <c r="F71" s="192" t="s">
        <v>1039</v>
      </c>
    </row>
    <row r="72" spans="2:6" x14ac:dyDescent="0.45">
      <c r="B72" s="192" t="s">
        <v>826</v>
      </c>
      <c r="C72" s="192" t="s">
        <v>1040</v>
      </c>
      <c r="D72" s="192" t="s">
        <v>1037</v>
      </c>
      <c r="E72" s="192" t="s">
        <v>1041</v>
      </c>
      <c r="F72" s="192" t="s">
        <v>1042</v>
      </c>
    </row>
    <row r="73" spans="2:6" x14ac:dyDescent="0.45">
      <c r="B73" s="192" t="s">
        <v>827</v>
      </c>
      <c r="C73" s="192" t="s">
        <v>1043</v>
      </c>
      <c r="D73" s="192" t="s">
        <v>1037</v>
      </c>
      <c r="E73" s="192" t="s">
        <v>1044</v>
      </c>
      <c r="F73" s="192" t="s">
        <v>1045</v>
      </c>
    </row>
    <row r="74" spans="2:6" x14ac:dyDescent="0.45">
      <c r="B74" s="192" t="s">
        <v>828</v>
      </c>
      <c r="C74" s="192" t="s">
        <v>1046</v>
      </c>
      <c r="D74" s="192" t="s">
        <v>1037</v>
      </c>
      <c r="E74" s="192" t="s">
        <v>1047</v>
      </c>
      <c r="F74" s="192" t="s">
        <v>1048</v>
      </c>
    </row>
    <row r="75" spans="2:6" x14ac:dyDescent="0.45">
      <c r="B75" s="192" t="s">
        <v>829</v>
      </c>
      <c r="C75" s="192" t="s">
        <v>1049</v>
      </c>
      <c r="D75" s="192" t="s">
        <v>1037</v>
      </c>
      <c r="E75" s="192" t="s">
        <v>1050</v>
      </c>
      <c r="F75" s="192" t="s">
        <v>1051</v>
      </c>
    </row>
    <row r="76" spans="2:6" x14ac:dyDescent="0.45">
      <c r="B76" s="192" t="s">
        <v>830</v>
      </c>
      <c r="C76" s="192" t="s">
        <v>1052</v>
      </c>
      <c r="D76" s="192" t="s">
        <v>1037</v>
      </c>
      <c r="E76" s="192" t="s">
        <v>1053</v>
      </c>
      <c r="F76" s="192" t="s">
        <v>1054</v>
      </c>
    </row>
    <row r="77" spans="2:6" x14ac:dyDescent="0.45">
      <c r="B77" s="192" t="s">
        <v>831</v>
      </c>
      <c r="C77" s="192" t="s">
        <v>1055</v>
      </c>
      <c r="D77" s="192" t="s">
        <v>1037</v>
      </c>
      <c r="E77" s="192" t="s">
        <v>1056</v>
      </c>
      <c r="F77" s="192" t="s">
        <v>1057</v>
      </c>
    </row>
    <row r="78" spans="2:6" x14ac:dyDescent="0.45">
      <c r="B78" s="192" t="s">
        <v>832</v>
      </c>
      <c r="C78" s="192" t="s">
        <v>1058</v>
      </c>
      <c r="D78" s="192" t="s">
        <v>1059</v>
      </c>
      <c r="E78" s="192" t="s">
        <v>1060</v>
      </c>
      <c r="F78" s="192" t="s">
        <v>1061</v>
      </c>
    </row>
    <row r="79" spans="2:6" x14ac:dyDescent="0.45">
      <c r="B79" s="192" t="s">
        <v>833</v>
      </c>
      <c r="C79" s="192" t="s">
        <v>1062</v>
      </c>
      <c r="D79" s="192" t="s">
        <v>1063</v>
      </c>
      <c r="E79" s="192" t="s">
        <v>1064</v>
      </c>
      <c r="F79" s="192" t="s">
        <v>1065</v>
      </c>
    </row>
    <row r="80" spans="2:6" x14ac:dyDescent="0.45">
      <c r="B80" s="192" t="s">
        <v>834</v>
      </c>
      <c r="C80" s="192" t="s">
        <v>1066</v>
      </c>
      <c r="D80" s="192" t="s">
        <v>1063</v>
      </c>
      <c r="E80" s="192" t="s">
        <v>1067</v>
      </c>
      <c r="F80" s="192" t="s">
        <v>1068</v>
      </c>
    </row>
    <row r="81" spans="2:6" x14ac:dyDescent="0.45">
      <c r="B81" s="192" t="s">
        <v>835</v>
      </c>
      <c r="C81" s="192" t="s">
        <v>1069</v>
      </c>
      <c r="D81" s="192" t="s">
        <v>1063</v>
      </c>
      <c r="E81" s="192" t="s">
        <v>1070</v>
      </c>
      <c r="F81" s="192" t="s">
        <v>1071</v>
      </c>
    </row>
    <row r="82" spans="2:6" x14ac:dyDescent="0.45">
      <c r="B82" s="192" t="s">
        <v>836</v>
      </c>
      <c r="C82" s="192" t="s">
        <v>1072</v>
      </c>
      <c r="D82" s="192" t="s">
        <v>1073</v>
      </c>
      <c r="E82" s="192" t="s">
        <v>1074</v>
      </c>
      <c r="F82" s="192" t="s">
        <v>1075</v>
      </c>
    </row>
    <row r="83" spans="2:6" x14ac:dyDescent="0.45">
      <c r="B83" s="192" t="s">
        <v>837</v>
      </c>
      <c r="C83" s="192" t="s">
        <v>1076</v>
      </c>
      <c r="D83" s="192" t="s">
        <v>1077</v>
      </c>
      <c r="E83" s="192" t="s">
        <v>1078</v>
      </c>
      <c r="F83" s="192" t="s">
        <v>1079</v>
      </c>
    </row>
    <row r="84" spans="2:6" x14ac:dyDescent="0.45">
      <c r="B84" s="192" t="s">
        <v>838</v>
      </c>
      <c r="C84" s="192" t="s">
        <v>1080</v>
      </c>
      <c r="D84" s="192" t="s">
        <v>1077</v>
      </c>
      <c r="E84" s="192" t="s">
        <v>1081</v>
      </c>
      <c r="F84" s="192" t="s">
        <v>1082</v>
      </c>
    </row>
    <row r="85" spans="2:6" x14ac:dyDescent="0.45">
      <c r="B85" s="192" t="s">
        <v>839</v>
      </c>
      <c r="C85" s="192" t="s">
        <v>1083</v>
      </c>
      <c r="D85" s="192" t="s">
        <v>1077</v>
      </c>
      <c r="E85" s="192" t="s">
        <v>1084</v>
      </c>
      <c r="F85" s="192" t="s">
        <v>1085</v>
      </c>
    </row>
    <row r="86" spans="2:6" x14ac:dyDescent="0.45">
      <c r="B86" s="192" t="s">
        <v>840</v>
      </c>
      <c r="C86" s="192" t="s">
        <v>1086</v>
      </c>
      <c r="D86" s="192" t="s">
        <v>1077</v>
      </c>
      <c r="E86" s="192" t="s">
        <v>1087</v>
      </c>
      <c r="F86" s="192" t="s">
        <v>1088</v>
      </c>
    </row>
    <row r="87" spans="2:6" x14ac:dyDescent="0.45">
      <c r="B87" s="192" t="s">
        <v>841</v>
      </c>
      <c r="C87" s="192" t="s">
        <v>1089</v>
      </c>
      <c r="D87" s="192" t="s">
        <v>1090</v>
      </c>
      <c r="E87" s="192" t="s">
        <v>1091</v>
      </c>
      <c r="F87" s="192" t="s">
        <v>746</v>
      </c>
    </row>
    <row r="88" spans="2:6" x14ac:dyDescent="0.45">
      <c r="B88" s="192" t="s">
        <v>842</v>
      </c>
      <c r="C88" s="192" t="s">
        <v>1092</v>
      </c>
      <c r="D88" s="192" t="s">
        <v>1093</v>
      </c>
      <c r="E88" s="192" t="s">
        <v>1094</v>
      </c>
      <c r="F88" s="192" t="s">
        <v>1095</v>
      </c>
    </row>
    <row r="89" spans="2:6" x14ac:dyDescent="0.45">
      <c r="B89" s="192" t="s">
        <v>843</v>
      </c>
      <c r="C89" s="192" t="s">
        <v>1096</v>
      </c>
      <c r="D89" s="192" t="s">
        <v>1097</v>
      </c>
      <c r="E89" s="192" t="s">
        <v>1098</v>
      </c>
      <c r="F89" s="192" t="s">
        <v>1099</v>
      </c>
    </row>
    <row r="90" spans="2:6" x14ac:dyDescent="0.45">
      <c r="B90" s="192" t="s">
        <v>854</v>
      </c>
    </row>
  </sheetData>
  <phoneticPr fontId="11"/>
  <printOptions horizontalCentered="1" verticalCentered="1"/>
  <pageMargins left="0" right="0" top="0.35433070866141736" bottom="0.35433070866141736" header="0.31496062992125984" footer="0.31496062992125984"/>
  <pageSetup paperSize="9" scale="41" orientation="portrait" r:id="rId1"/>
  <colBreaks count="1" manualBreakCount="1">
    <brk id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●入力シート</vt:lpstr>
      <vt:lpstr>●工事竣工データ入力用</vt:lpstr>
      <vt:lpstr>説明書</vt:lpstr>
      <vt:lpstr>(編集禁止)○01管渠</vt:lpstr>
      <vt:lpstr>(編集禁止)○02人孔</vt:lpstr>
      <vt:lpstr>(編集禁止)○03公設桝</vt:lpstr>
      <vt:lpstr>(編集禁止)○04取付管</vt:lpstr>
      <vt:lpstr>(編集禁止)コード名称対応表</vt:lpstr>
      <vt:lpstr>指定店名簿 (縦型)</vt:lpstr>
      <vt:lpstr>バージョン確認用</vt:lpstr>
      <vt:lpstr>●工事竣工データ入力用!Print_Area</vt:lpstr>
      <vt:lpstr>●入力シート!Print_Area</vt:lpstr>
      <vt:lpstr>●工事竣工データ入力用!Print_Titles</vt:lpstr>
      <vt:lpstr>鵜住居処理区</vt:lpstr>
      <vt:lpstr>漁業集落排水</vt:lpstr>
      <vt:lpstr>公共下水道</vt:lpstr>
      <vt:lpstr>大平処理区</vt:lpstr>
      <vt:lpstr>唐丹漁業集落地区</vt:lpstr>
      <vt:lpstr>農業集落排水</vt:lpstr>
    </vt:vector>
  </TitlesOfParts>
  <Company>釜石市建設部下水道課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釜石市公共下水道台帳システム入力様式</dc:title>
  <dc:creator>佐野　弘和</dc:creator>
  <cp:keywords>台帳システム</cp:keywords>
  <cp:lastModifiedBy>和泉　陽</cp:lastModifiedBy>
  <cp:revision>1</cp:revision>
  <cp:lastPrinted>2021-04-27T05:56:11Z</cp:lastPrinted>
  <dcterms:created xsi:type="dcterms:W3CDTF">2015-09-25T02:28:12Z</dcterms:created>
  <dcterms:modified xsi:type="dcterms:W3CDTF">2025-05-13T07:34:28Z</dcterms:modified>
  <cp:version>α-0.1</cp:version>
</cp:coreProperties>
</file>